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AYDEÉ ELC 2021\PROCESOS\AS 24-2021\EXP. TÉCNICO\"/>
    </mc:Choice>
  </mc:AlternateContent>
  <bookViews>
    <workbookView xWindow="0" yWindow="0" windowWidth="28800" windowHeight="12330" tabRatio="890" firstSheet="1" activeTab="1"/>
  </bookViews>
  <sheets>
    <sheet name="1 PPTO INVERSION" sheetId="3" state="hidden" r:id="rId1"/>
    <sheet name="Presupuesto" sheetId="14" r:id="rId2"/>
  </sheets>
  <externalReferences>
    <externalReference r:id="rId3"/>
    <externalReference r:id="rId4"/>
    <externalReference r:id="rId5"/>
  </externalReferences>
  <definedNames>
    <definedName name="A">[1]AreaLaguna!#REF!</definedName>
    <definedName name="A_impresión_IM">[2]Lagsram2!#REF!</definedName>
    <definedName name="_xlnm.Print_Area" localSheetId="0">'1 PPTO INVERSION'!$A$1:$F$96</definedName>
    <definedName name="_xlnm.Print_Area" localSheetId="1">Presupuesto!$B$1:$E$101</definedName>
    <definedName name="D">[1]AreaLaguna!#REF!</definedName>
    <definedName name="ppp">[3]AreaLaguna!#REF!</definedName>
    <definedName name="_xlnm.Print_Titles" localSheetId="0">'1 PPTO INVERSION'!$1:$8</definedName>
    <definedName name="_xlnm.Print_Titles" localSheetId="1">Presupuesto!$1:$8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3" i="14" l="1"/>
  <c r="E90" i="14"/>
  <c r="E74" i="14" l="1"/>
  <c r="E76" i="14" l="1"/>
  <c r="E75" i="14"/>
  <c r="E78" i="14" l="1"/>
  <c r="E85" i="14" s="1"/>
  <c r="E93" i="14" s="1"/>
  <c r="E94" i="14" l="1"/>
  <c r="E95" i="14" s="1"/>
  <c r="E96" i="14"/>
  <c r="F19" i="3"/>
  <c r="E97" i="14" l="1"/>
  <c r="D96" i="14"/>
  <c r="D93" i="14"/>
  <c r="D85" i="14"/>
  <c r="C91" i="3"/>
  <c r="C88" i="3"/>
  <c r="C76" i="3"/>
  <c r="F85" i="3"/>
  <c r="F74" i="3"/>
  <c r="F56" i="3" l="1"/>
  <c r="F28" i="3"/>
  <c r="F11" i="3" l="1"/>
  <c r="D17" i="3"/>
  <c r="D18" i="3"/>
  <c r="D22" i="3" l="1"/>
  <c r="D23" i="3"/>
  <c r="D24" i="3"/>
  <c r="D25" i="3"/>
  <c r="D26" i="3"/>
  <c r="D27" i="3"/>
  <c r="D13" i="3" l="1"/>
  <c r="D14" i="3"/>
  <c r="D15" i="3"/>
  <c r="D16" i="3"/>
  <c r="D12" i="3"/>
  <c r="D11" i="3" s="1"/>
  <c r="G11" i="3" s="1"/>
  <c r="D53" i="3" l="1"/>
  <c r="D54" i="3"/>
  <c r="D55" i="3"/>
  <c r="F38" i="3" l="1"/>
  <c r="F49" i="3" s="1"/>
  <c r="D31" i="3" l="1"/>
  <c r="D32" i="3"/>
  <c r="D33" i="3"/>
  <c r="D34" i="3"/>
  <c r="E40" i="3" l="1"/>
  <c r="E41" i="3"/>
  <c r="E42" i="3"/>
  <c r="E43" i="3"/>
  <c r="E44" i="3"/>
  <c r="E45" i="3"/>
  <c r="E46" i="3"/>
  <c r="E47" i="3"/>
  <c r="D35" i="3" l="1"/>
  <c r="D36" i="3"/>
  <c r="D37" i="3"/>
  <c r="D30" i="3" l="1"/>
  <c r="D28" i="3" l="1"/>
  <c r="F52" i="3"/>
  <c r="F61" i="3" s="1"/>
  <c r="E59" i="3"/>
  <c r="D20" i="3"/>
  <c r="D21" i="3"/>
  <c r="E58" i="3"/>
  <c r="E57" i="3"/>
  <c r="E39" i="3"/>
  <c r="D29" i="3"/>
  <c r="E56" i="3" l="1"/>
  <c r="G56" i="3" s="1"/>
  <c r="D19" i="3"/>
  <c r="G19" i="3" s="1"/>
  <c r="D52" i="3"/>
  <c r="G52" i="3" s="1"/>
  <c r="E38" i="3"/>
  <c r="G38" i="3" s="1"/>
  <c r="F62" i="3" l="1"/>
  <c r="F63" i="3" s="1"/>
  <c r="E61" i="3"/>
  <c r="E49" i="3"/>
  <c r="D61" i="3"/>
  <c r="G61" i="3" s="1"/>
  <c r="D49" i="3"/>
  <c r="F64" i="3" l="1"/>
  <c r="D63" i="3"/>
  <c r="D62" i="3"/>
  <c r="E62" i="3"/>
  <c r="F66" i="3" l="1"/>
  <c r="G66" i="3"/>
  <c r="G62" i="3"/>
  <c r="F76" i="3" l="1"/>
  <c r="F91" i="3" s="1"/>
  <c r="G72" i="3"/>
  <c r="F88" i="3" l="1"/>
  <c r="G91" i="3"/>
  <c r="H91" i="3" s="1"/>
  <c r="F89" i="3" l="1"/>
  <c r="F90" i="3" l="1"/>
  <c r="F92" i="3" l="1"/>
</calcChain>
</file>

<file path=xl/sharedStrings.xml><?xml version="1.0" encoding="utf-8"?>
<sst xmlns="http://schemas.openxmlformats.org/spreadsheetml/2006/main" count="305" uniqueCount="273">
  <si>
    <t>Presupuesto</t>
  </si>
  <si>
    <t>Costo al</t>
  </si>
  <si>
    <t>Lugar</t>
  </si>
  <si>
    <t>LIMA - LIMA - LIMA</t>
  </si>
  <si>
    <t>Item</t>
  </si>
  <si>
    <t>Descripción</t>
  </si>
  <si>
    <t xml:space="preserve"> </t>
  </si>
  <si>
    <t>OBRAS GENERALES</t>
  </si>
  <si>
    <t>OBRAS SECUNDARIAS</t>
  </si>
  <si>
    <t xml:space="preserve">Agua Potable </t>
  </si>
  <si>
    <t>Alcantarillado</t>
  </si>
  <si>
    <t>A</t>
  </si>
  <si>
    <t>LINEAS DE AGUA POTABLE</t>
  </si>
  <si>
    <t>LINEAS DE ALCANTARILLADO</t>
  </si>
  <si>
    <t>TOTAL OBRAS GENERALES:</t>
  </si>
  <si>
    <t>B</t>
  </si>
  <si>
    <t>TOTAL OBRAS SECUNDARIAS:</t>
  </si>
  <si>
    <t>C</t>
  </si>
  <si>
    <t>D</t>
  </si>
  <si>
    <t>E</t>
  </si>
  <si>
    <t>F</t>
  </si>
  <si>
    <t>REDES Y CONEXIONES DE AGUA POTABLE</t>
  </si>
  <si>
    <t>REDES Y CONEXIONES DE ALCANTARILLADO</t>
  </si>
  <si>
    <t>OBRAS CIVILES - ESTRUCTURAS</t>
  </si>
  <si>
    <t>DISPONIBILIDAD DE TERRENO</t>
  </si>
  <si>
    <t xml:space="preserve">    </t>
  </si>
  <si>
    <t>EQUIPAMIENTO HIDRAULICO E INSTALACIONES ELECTRICAS</t>
  </si>
  <si>
    <t>05.01</t>
  </si>
  <si>
    <t>05.02</t>
  </si>
  <si>
    <t>06.01</t>
  </si>
  <si>
    <t>06.02</t>
  </si>
  <si>
    <t>06.03</t>
  </si>
  <si>
    <t xml:space="preserve">   OBRAS PROVISIONALES, TRABAJOS PRELIMINARES, SEGURIDAD Y SALUD</t>
  </si>
  <si>
    <t xml:space="preserve">   SISTEMA DE COMUNICACION E INTEGRACION SCADA-SEDAPAL</t>
  </si>
  <si>
    <t xml:space="preserve">   OBRAS PROVISIONALES Y PRELIMINARES</t>
  </si>
  <si>
    <t xml:space="preserve">   CONEXIONES DOMICILIARIAS DE ALCANTARILLADO</t>
  </si>
  <si>
    <t>G</t>
  </si>
  <si>
    <t>H</t>
  </si>
  <si>
    <t>I</t>
  </si>
  <si>
    <t>EGP-N: EXT TEC - AMPLIACIÓN Y MEJORAMIENTO DE LOS SISTEMAS DE AGUA POTABLE Y ALCANTARILLADO PARA EL ESQUEMA JERUSALÉN Y ANEXOS - DISTRITO DE PUENTE PIEDRA</t>
  </si>
  <si>
    <t xml:space="preserve">   RESERVORIO EXISTENTE RE-02 VOL=800 M3</t>
  </si>
  <si>
    <t xml:space="preserve">   RESERVORIO EXISTENTE RE-04 VOL=350 M3</t>
  </si>
  <si>
    <t xml:space="preserve">   RESERVORIO APOYADO EXISTENTE RE-06 Vol=100 m3</t>
  </si>
  <si>
    <t xml:space="preserve">   RESERVORIO ELEVADO PROYECTADO REP-01  (V=250 m3)</t>
  </si>
  <si>
    <t xml:space="preserve">   RESERVORIO EXISTENTE RE-02 V=800 M3</t>
  </si>
  <si>
    <t xml:space="preserve">   RESERVORIO EXISTENTE RE-04 V=350 M3</t>
  </si>
  <si>
    <t xml:space="preserve">   RESERVORIO EXISTENTE RE-06 V=100 M3</t>
  </si>
  <si>
    <t xml:space="preserve">   RESERVORIO EXISTENTE REP-01 V=250 M3</t>
  </si>
  <si>
    <t xml:space="preserve">   LÍNEA DE IMPULSIÓN PROYECTADA DEL RE-02 AL REP-01 DE DN 100</t>
  </si>
  <si>
    <t xml:space="preserve">   LÍNEA DE IMPULSIÓN MEJORADA DEL RE-04 AL RE-06 DN 100</t>
  </si>
  <si>
    <t xml:space="preserve">   LINEA DE IMPULSION MEJORADA DEL RE-01 Al RE-02 DE DN 250</t>
  </si>
  <si>
    <t xml:space="preserve">   TRONCAL ESTRATÉGICA PROYECTADA DEL REP-01</t>
  </si>
  <si>
    <t xml:space="preserve">   TRONCAL ESTRATÉGICA PROYECTADA DEL RE-02</t>
  </si>
  <si>
    <t xml:space="preserve">   COLECTOR JERUSALEN</t>
  </si>
  <si>
    <t xml:space="preserve">   COLECTOR PRINCIPAL ALIANZA</t>
  </si>
  <si>
    <t xml:space="preserve">   COLECTOR EL MIRADOR</t>
  </si>
  <si>
    <t xml:space="preserve">   COLECTOR INTEGRACION</t>
  </si>
  <si>
    <t xml:space="preserve">   LINEA DE REBOSE PROYECTADO REP-01</t>
  </si>
  <si>
    <t xml:space="preserve">   LINEA DE REBOSE PROYECTADO RE-06</t>
  </si>
  <si>
    <t xml:space="preserve">   LINEA DE REBOSE PROYECTADO RE-04</t>
  </si>
  <si>
    <t xml:space="preserve">   LINEA DE REBOSE PROYECTADO RE-02</t>
  </si>
  <si>
    <t xml:space="preserve">   REDES DE AGUA POTABLE</t>
  </si>
  <si>
    <t xml:space="preserve">   CONEXIONES DE AGUA POTABLE</t>
  </si>
  <si>
    <t xml:space="preserve">   REDES DE ALCANTARILLADO</t>
  </si>
  <si>
    <t xml:space="preserve">   LÍNEA DE ADUCCIÓN MEJORADA DEL RE-04 DE DN 150 (Del RE-04 al Punto "B" DN 150 mm K-9)</t>
  </si>
  <si>
    <t xml:space="preserve">   LÍNEA DE ADUCCIÓN MEJORADA DEL RE-06 DE DN 100 (Del RE-06 al Punto "A" DN 100 mm K-9)</t>
  </si>
  <si>
    <t xml:space="preserve">   CÁMARAS</t>
  </si>
  <si>
    <t>OBRAS:</t>
  </si>
  <si>
    <t>Hoja Resúmen N° 01 por Rubros</t>
  </si>
  <si>
    <t>SUMINISTROS ELÉCTRICOS EN BAJA Y MEDIA TENSIÓN (INCLUYE GASTOS POR EXPEDIENTES Y ADQUISICIÓN A NOMBRE DE SEDAPAL)</t>
  </si>
  <si>
    <t>LICENCIAS PARA AUTORIZACIÓN DE USO DE FRECUENCIAS UHF, MHZ, PARA EL SISTEMA DE COMUNICACIÓN SCADA DE LA OBRA POR DOS (2) AÑOS - PAGO DEL CANON AL MTC (INCLUYE GASTOS POR EXPEDIENTES Y ADQUISICIÓN A NOMBRE DE SEDAPAL)</t>
  </si>
  <si>
    <t>AUTORIZACIONES - PERMISOS  MUNICIPALES</t>
  </si>
  <si>
    <t>01</t>
  </si>
  <si>
    <t xml:space="preserve">   ESTUDIOS COMPLEMENTARIOS</t>
  </si>
  <si>
    <t>03</t>
  </si>
  <si>
    <t>05</t>
  </si>
  <si>
    <t>05.03</t>
  </si>
  <si>
    <t>06</t>
  </si>
  <si>
    <t xml:space="preserve">   MURO DE CONTENCION - LINEAS</t>
  </si>
  <si>
    <t>02</t>
  </si>
  <si>
    <t>02.01</t>
  </si>
  <si>
    <t>02.02</t>
  </si>
  <si>
    <t>02.03</t>
  </si>
  <si>
    <t>02.04</t>
  </si>
  <si>
    <t>02.05</t>
  </si>
  <si>
    <t xml:space="preserve">   ESTACION REPETIDORA R2-ALBORADA 2</t>
  </si>
  <si>
    <t>02.06</t>
  </si>
  <si>
    <t xml:space="preserve">   ESTACION CENTRO DE SERVICIOS COMAS</t>
  </si>
  <si>
    <t>02.07</t>
  </si>
  <si>
    <t>02.08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</si>
  <si>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</si>
  <si>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</si>
  <si>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</si>
  <si>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</si>
  <si>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</si>
  <si>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</si>
  <si>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</si>
  <si>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</si>
  <si>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</si>
  <si>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04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</si>
  <si>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</si>
  <si>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</si>
  <si>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</si>
  <si>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</si>
  <si>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</si>
  <si>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</si>
  <si>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</si>
  <si>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</si>
  <si>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</si>
  <si>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 xml:space="preserve">   ELABORACIÓN IMPLEMENTACIÓN Y EJECUCIÓN DEL PLAN DE VIGILANCIA, PREVENCIÓN Y CONTROL DEL COVID-19 PARA PERSONAL DE LA OBRA, GASTOS GENERALES Y SERVICIOS COMPLEMENTARIOS (INCLUYE PROTOCOLOS)</t>
  </si>
  <si>
    <t>Sub Totales (S/)</t>
  </si>
  <si>
    <t>Parcial (S/) 
Agua Potable</t>
  </si>
  <si>
    <t>Parcial (S/)
Alcantarillado</t>
  </si>
  <si>
    <t>COSTO DIRECTO DE OBRA (CD)</t>
  </si>
  <si>
    <t>GASTOS GENERALES (GG)</t>
  </si>
  <si>
    <t>UTILIDAD (U)</t>
  </si>
  <si>
    <t>SUB TOTAL COSTO DE OBRA (CD+GGU)</t>
  </si>
  <si>
    <t>(A+B)</t>
  </si>
  <si>
    <t>II. SERVICIOS COMPLEMENTARIOS PARA LA OBRA: (SISTEMA DE CONTRATACIÓN A SUMA ALZADA)</t>
  </si>
  <si>
    <t>INTERVENCION SOCIAL  (Incluye GGU)</t>
  </si>
  <si>
    <t>PLAN Y EJECUCIÓN DEL MONITOREO ARQUEOLÓGICO DURANTE LA OBRA (Incluye GGU)</t>
  </si>
  <si>
    <t>SUPERVISION DE OBRAS (Incluye GGU)</t>
  </si>
  <si>
    <t>ESTUDIO DEFINITVO (Incluye GGU)</t>
  </si>
  <si>
    <t>SUB TOTAL COSTO DE SERVICIOS COMPLEMENTARIOS</t>
  </si>
  <si>
    <t>III. PAGOS A INSTITUCIONES O EMPRESAS A NOMBRE DE SEDAPAL:</t>
  </si>
  <si>
    <t>J</t>
  </si>
  <si>
    <t>K</t>
  </si>
  <si>
    <t>SUB TOTAL PAGOS A NOMBRE DE SEDAPAL</t>
  </si>
  <si>
    <t>ST (I+II+III)</t>
  </si>
  <si>
    <t>I.</t>
  </si>
  <si>
    <t>IGV</t>
  </si>
  <si>
    <t>IGV (18%)</t>
  </si>
  <si>
    <t>ST + IGV</t>
  </si>
  <si>
    <t>COSTO TOTAL - VALOR REFERENCIAL</t>
  </si>
  <si>
    <t xml:space="preserve">(a).- La Gestión (Gastos por elaboración de Expedientes y por Trámites), se consideran en los Gastos Generales  </t>
  </si>
  <si>
    <t>SERVICIO DE JUNTA DE RESOLUCIÓN DE DISPUTAS</t>
  </si>
  <si>
    <t>Presupuesto de Inversión</t>
  </si>
  <si>
    <t>SP1</t>
  </si>
  <si>
    <t>SP2</t>
  </si>
  <si>
    <t>SP3</t>
  </si>
  <si>
    <t>SP4</t>
  </si>
  <si>
    <t>COSTO DIRECTO DE OBRA</t>
  </si>
  <si>
    <t>01.01</t>
  </si>
  <si>
    <t>01.01.01</t>
  </si>
  <si>
    <t xml:space="preserve">      Campamento provisional para la obra</t>
  </si>
  <si>
    <t>01.01.02</t>
  </si>
  <si>
    <t xml:space="preserve">      Cerco perimetrico</t>
  </si>
  <si>
    <t>01.01.03</t>
  </si>
  <si>
    <t xml:space="preserve">      Movilización de campamentos,maquinarias, herramientas para la obra tipo C</t>
  </si>
  <si>
    <t>01.01.04</t>
  </si>
  <si>
    <t xml:space="preserve">      Cartel de identificación de la obra de   7,20 m x 3,60 m</t>
  </si>
  <si>
    <t>01.02</t>
  </si>
  <si>
    <t xml:space="preserve">   TRABAJOS PRELIMINARES</t>
  </si>
  <si>
    <t>01.02.01</t>
  </si>
  <si>
    <t xml:space="preserve">      Trazo y replanteo inicial</t>
  </si>
  <si>
    <t>01.02.02</t>
  </si>
  <si>
    <t xml:space="preserve">      Limpieza manual de terreno</t>
  </si>
  <si>
    <t>01.02.03</t>
  </si>
  <si>
    <t xml:space="preserve">      Eliminación de elementos solidos y elementos sueltos livianos incl escombrera</t>
  </si>
  <si>
    <t>01.02.04</t>
  </si>
  <si>
    <t xml:space="preserve">      Iluminacion y vigilancia con lamparas y reflectores, durante la obra</t>
  </si>
  <si>
    <t>01.02.05</t>
  </si>
  <si>
    <t xml:space="preserve">      Señalizacion y Delimitación</t>
  </si>
  <si>
    <t>01.02.06</t>
  </si>
  <si>
    <t>01.02.07</t>
  </si>
  <si>
    <t>01.02.08</t>
  </si>
  <si>
    <t xml:space="preserve">      Instalalacion de mantas de proteccion para proteger y mitigar la contaminacion (polvo y ruido) durante la demolicion</t>
  </si>
  <si>
    <t>01.02.09</t>
  </si>
  <si>
    <t xml:space="preserve">      Instalación de malla gruesa de Nylon para soporte de caída de escombros (incluye desmontaje y desplazamiento perimetral)</t>
  </si>
  <si>
    <t>01.02.10</t>
  </si>
  <si>
    <t>01.03</t>
  </si>
  <si>
    <t xml:space="preserve">   VÍA DE ACCESO</t>
  </si>
  <si>
    <t>01.03.01</t>
  </si>
  <si>
    <t xml:space="preserve">      Demolición de muros de concreto armado</t>
  </si>
  <si>
    <t>01.03.02</t>
  </si>
  <si>
    <t xml:space="preserve">      Demolición de columnas de concreto armado</t>
  </si>
  <si>
    <t>01.03.03</t>
  </si>
  <si>
    <t xml:space="preserve">      Demolición de vigas concreto armado   (aisladas)</t>
  </si>
  <si>
    <t>01.03.04</t>
  </si>
  <si>
    <t xml:space="preserve">      Demolición de cimiento y/o sobrecimiento</t>
  </si>
  <si>
    <t>01.03.05</t>
  </si>
  <si>
    <t xml:space="preserve">      Cimiento Corrido Concreto f'c=140 Kg/cm2+30%P.G. max 6"</t>
  </si>
  <si>
    <t>01.03.06</t>
  </si>
  <si>
    <t xml:space="preserve">      Encofrado y desencofrado para sobrecimientos</t>
  </si>
  <si>
    <t>01.03.07</t>
  </si>
  <si>
    <t xml:space="preserve">      Sobrecimientos f'c=140 Kg/cm2+25% P.M. max 4"</t>
  </si>
  <si>
    <t>01.03.08</t>
  </si>
  <si>
    <t xml:space="preserve">      Encofrado y Desencofrado de Columnas</t>
  </si>
  <si>
    <t>01.03.09</t>
  </si>
  <si>
    <t xml:space="preserve">      Concreto en columnas f'c=210.0 Kg/cm2</t>
  </si>
  <si>
    <t>01.03.10</t>
  </si>
  <si>
    <t xml:space="preserve">      Acero de Refuerzo  f'y = 4200 Kg/cm2</t>
  </si>
  <si>
    <t>01.03.11</t>
  </si>
  <si>
    <t xml:space="preserve">      Muro Ladrillo Caravista aparejo de Soga</t>
  </si>
  <si>
    <t>01.03.12</t>
  </si>
  <si>
    <t xml:space="preserve">      Tarrajeo frotachado</t>
  </si>
  <si>
    <t>01.03.13</t>
  </si>
  <si>
    <t>01.03.14</t>
  </si>
  <si>
    <t xml:space="preserve">      Pintura latex dos manos en muros exteriores</t>
  </si>
  <si>
    <t>01.04</t>
  </si>
  <si>
    <t xml:space="preserve">   DEMOLICION DEL RESERVORIO</t>
  </si>
  <si>
    <t>01.04.01</t>
  </si>
  <si>
    <t xml:space="preserve">      Demolición de estructuras de concreto - cupula de reservorio elevado y techo, con equipos (Incl. bonif. alt. de 30-35m)</t>
  </si>
  <si>
    <t>01.04.02</t>
  </si>
  <si>
    <t xml:space="preserve">      Demolición de estructura de concreto-cuba de reservorio elevado(muro, tronc, lint) c/ equipos (Incl. bonif. alt. 25-30m)</t>
  </si>
  <si>
    <t>01.04.03</t>
  </si>
  <si>
    <t xml:space="preserve">      Demolición de estructura de concreto-fondo de cuba y viga fondo cuba de reserv elevado, c/ equipos (Incl. bonif. alt. prom. de 25-30m)</t>
  </si>
  <si>
    <t>01.04.04</t>
  </si>
  <si>
    <t xml:space="preserve">      Demolición de estructura de concreto: Fuste, Viga arriostre, colum, Viga transv, losa desc y Dados  reserv. elev. (Inc bon 0-25)</t>
  </si>
  <si>
    <t>01.04.05</t>
  </si>
  <si>
    <t xml:space="preserve">      Demolición de losa de fondo - concreto armado</t>
  </si>
  <si>
    <t>01.04.06</t>
  </si>
  <si>
    <t xml:space="preserve">      Demolición de vereda</t>
  </si>
  <si>
    <t>01.04.07</t>
  </si>
  <si>
    <t>01.04.08</t>
  </si>
  <si>
    <t xml:space="preserve">      Relleno y compactacion de zanja con material propio</t>
  </si>
  <si>
    <t>01.04.09</t>
  </si>
  <si>
    <t xml:space="preserve">      Limpieza y acondiciomiento del terreno</t>
  </si>
  <si>
    <t>01.04.10</t>
  </si>
  <si>
    <t xml:space="preserve">      Replanteo final de la obra, p/reservorio y/o cisterna o sim con estación total</t>
  </si>
  <si>
    <t>01.04.11</t>
  </si>
  <si>
    <t xml:space="preserve">      Retiro y acomodo del desmonte proveniente de la demolicion del reservorio elev. (Incl. canaleta-manga provisional)</t>
  </si>
  <si>
    <t>01.04.12</t>
  </si>
  <si>
    <t xml:space="preserve">      Riego del desmonte para mitigar la contaminación - polvo (Incl. Costo de agua y transporte Surtidor a obra )</t>
  </si>
  <si>
    <t>01.04.13</t>
  </si>
  <si>
    <t xml:space="preserve">      Eliminación de desmonte proveniente de la demolicion del reservorio, con maquinaria (Costo incluye esponjamiento)</t>
  </si>
  <si>
    <t>01.05</t>
  </si>
  <si>
    <t xml:space="preserve">   SEGURIDAD Y PROTECCIÓN OCUPACIONAL Y AMBIENTAL</t>
  </si>
  <si>
    <t>01.05.01</t>
  </si>
  <si>
    <t xml:space="preserve">      Elaboracion de Plan de seguridad para obra</t>
  </si>
  <si>
    <t>01.05.02</t>
  </si>
  <si>
    <t xml:space="preserve">      Equipo de Protección Colectiva Trabajo de altura</t>
  </si>
  <si>
    <t>01.05.03</t>
  </si>
  <si>
    <t xml:space="preserve">      Equipo de Protección Personal del Trabajador</t>
  </si>
  <si>
    <t>01.05.04</t>
  </si>
  <si>
    <t xml:space="preserve">      Equipo de Protección Colectiva para la Obra</t>
  </si>
  <si>
    <t>01.06</t>
  </si>
  <si>
    <t xml:space="preserve">   PLAN DE VIGILANCIA, PREVENCIÓN Y CONTROL DEL COVID-19</t>
  </si>
  <si>
    <t>01.06.01</t>
  </si>
  <si>
    <t>01.06.02</t>
  </si>
  <si>
    <t xml:space="preserve">      Implementación medidas de seguridad COVID-19</t>
  </si>
  <si>
    <t>01.06.03</t>
  </si>
  <si>
    <t xml:space="preserve">      Equipo de protección y seguridad colectiva COVID-19</t>
  </si>
  <si>
    <t>01.07</t>
  </si>
  <si>
    <t xml:space="preserve">   MITIGACION Y RECUPERACION AMBIENTAL</t>
  </si>
  <si>
    <t>01.07.01</t>
  </si>
  <si>
    <t xml:space="preserve">      Monitoreo Ambiental</t>
  </si>
  <si>
    <t>01.07.02</t>
  </si>
  <si>
    <t xml:space="preserve">      Plan de manejo de residuos sólidos</t>
  </si>
  <si>
    <t>01.08</t>
  </si>
  <si>
    <t xml:space="preserve">   OBRAS VARIAS</t>
  </si>
  <si>
    <t>01.08.01</t>
  </si>
  <si>
    <t>01.08.02</t>
  </si>
  <si>
    <t>01.08.03</t>
  </si>
  <si>
    <t>01.08.04</t>
  </si>
  <si>
    <t xml:space="preserve">      Desmontaje de puerta metalica (incl. marco) del reserv. elev.</t>
  </si>
  <si>
    <t>01.08.05</t>
  </si>
  <si>
    <t xml:space="preserve">      Desmontaje de tapa de inspección del Reservorio Elevado.</t>
  </si>
  <si>
    <t xml:space="preserve">      Transporte de materiales desmontados a almacen de recupero de SEDAPAL (La Atarjea)</t>
  </si>
  <si>
    <t xml:space="preserve">      Tarrajeo de columnas, vigas y sobrecimientos 1:5x1,5 cm</t>
  </si>
  <si>
    <t xml:space="preserve">      Desmontaje de estructura metálica de losa deportiva, (incl. montaje)</t>
  </si>
  <si>
    <t xml:space="preserve">      Protección de Losa Deportiva</t>
  </si>
  <si>
    <t xml:space="preserve">      Instalacion de andamio Acrow Multidireccinoal de H=30m de altura (Incluye alquiler de andamios metalicos y tablones durante la obra)</t>
  </si>
  <si>
    <t xml:space="preserve">      Desmontaje de andamio Acrow Multidireccional (Incluye traslado a proveedor)</t>
  </si>
  <si>
    <t>UTILIDAD (U)       6.63%</t>
  </si>
  <si>
    <t xml:space="preserve">DEMOLICIÓN </t>
  </si>
  <si>
    <t xml:space="preserve">   OBRAS PROVISIONALES </t>
  </si>
  <si>
    <t>Obra</t>
  </si>
  <si>
    <t>ITEM 2: DEMOLICIÓN DEL RESERVORIO ELEVADO EXISTENTE R-526 DE 500 m3 UBICADO EN LA CDRA. 31 DE LA CALLE PÉREZ DE TUDELA MIRONES BAJOS DISTRITO DE CERCADO DE LIMA.</t>
  </si>
  <si>
    <t>PRESUPUESTO DE OBRA</t>
  </si>
  <si>
    <t>GASTOS GENERALES (GG)     19.65%</t>
  </si>
  <si>
    <t xml:space="preserve">      Instalacion de andamio Acrow Multidireccional de H=35m de altura (Incluye alquiler de        andamios metalicos y tablones durante la obra)</t>
  </si>
  <si>
    <t xml:space="preserve">      Elaboración de Plan de Seguridad COVID-19 (inc. Prof. Salus = S/.2800 .00 12 h/s por 60 dias)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</si>
</sst>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(* #,##0.00_);_(* \(#,##0.00\);_(* &quot;-&quot;??_);_(@_)"/>
    <numFmt numFmtId="165" formatCode="#,##0.00_);\-#,##0.00"/>
    <numFmt numFmtId="166" formatCode="#.00"/>
    <numFmt numFmtId="167" formatCode="0.000"/>
    <numFmt numFmtId="168" formatCode="#,##0.00_ ;\-#,##0.00\ "/>
    <numFmt numFmtId="169" formatCode="#,##0.0000"/>
    <numFmt numFmtId="170" formatCode="###,###,###,##0.00"/>
    <numFmt numFmtId="171" formatCode="&quot;S/&quot;#,##0.00"/>
    <numFmt numFmtId="172" formatCode="#,##0.000000000"/>
  </numFmts>
  <fonts count="33" x14ac:knownFonts="1">
    <font>
      <sz val="10"/>
      <color indexed="8"/>
      <name val="MS Sans Serif"/>
    </font>
    <font>
      <sz val="6.4"/>
      <color indexed="8"/>
      <name val="Arial Narrow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7"/>
      <name val="Arial Narrow"/>
      <family val="2"/>
    </font>
    <font>
      <sz val="10"/>
      <name val="MS Sans Serif"/>
      <family val="2"/>
    </font>
    <font>
      <sz val="6.4"/>
      <name val="Arial Narrow"/>
      <family val="2"/>
    </font>
    <font>
      <b/>
      <sz val="7.15"/>
      <name val="Arial Narrow"/>
      <family val="2"/>
    </font>
    <font>
      <b/>
      <sz val="10"/>
      <name val="MS Sans Serif"/>
      <family val="2"/>
    </font>
    <font>
      <b/>
      <sz val="12"/>
      <name val="MS Sans Serif"/>
      <family val="2"/>
    </font>
    <font>
      <b/>
      <u/>
      <sz val="12"/>
      <name val="Arial Narrow"/>
      <family val="2"/>
    </font>
    <font>
      <sz val="8.5"/>
      <name val="MS Sans Serif"/>
      <family val="2"/>
    </font>
    <font>
      <sz val="8"/>
      <name val="MS Sans Serif"/>
      <family val="2"/>
    </font>
    <font>
      <b/>
      <sz val="9"/>
      <name val="MS Sans Serif"/>
      <family val="2"/>
    </font>
    <font>
      <sz val="10"/>
      <color rgb="FFFF0000"/>
      <name val="MS Sans Serif"/>
      <family val="2"/>
    </font>
    <font>
      <sz val="8.5"/>
      <color rgb="FFFF0000"/>
      <name val="MS Sans Serif"/>
      <family val="2"/>
    </font>
    <font>
      <sz val="12"/>
      <name val="MS Sans Serif"/>
      <family val="2"/>
    </font>
    <font>
      <sz val="10"/>
      <color rgb="FFFF0000"/>
      <name val="Arial Narrow"/>
      <family val="2"/>
    </font>
    <font>
      <b/>
      <sz val="10"/>
      <name val="MS Sans Serif"/>
    </font>
    <font>
      <b/>
      <sz val="8"/>
      <color rgb="FFFF0000"/>
      <name val="MS Sans Serif"/>
    </font>
    <font>
      <sz val="10"/>
      <color indexed="8"/>
      <name val="MS Sans Serif"/>
    </font>
    <font>
      <b/>
      <sz val="10"/>
      <color rgb="FFFF0000"/>
      <name val="Arial Narrow"/>
      <family val="2"/>
    </font>
    <font>
      <sz val="10"/>
      <name val="MS Sans Serif"/>
    </font>
    <font>
      <b/>
      <sz val="12"/>
      <name val="Arial Narrow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b/>
      <sz val="8.5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2">
    <xf numFmtId="0" fontId="0" fillId="0" borderId="0"/>
    <xf numFmtId="166" fontId="2" fillId="0" borderId="0">
      <protection locked="0"/>
    </xf>
    <xf numFmtId="166" fontId="2" fillId="0" borderId="0">
      <protection locked="0"/>
    </xf>
    <xf numFmtId="166" fontId="3" fillId="0" borderId="0">
      <protection locked="0"/>
    </xf>
    <xf numFmtId="166" fontId="2" fillId="0" borderId="0">
      <protection locked="0"/>
    </xf>
    <xf numFmtId="166" fontId="2" fillId="0" borderId="0">
      <protection locked="0"/>
    </xf>
    <xf numFmtId="166" fontId="2" fillId="0" borderId="0">
      <protection locked="0"/>
    </xf>
    <xf numFmtId="166" fontId="3" fillId="0" borderId="0">
      <protection locked="0"/>
    </xf>
    <xf numFmtId="164" fontId="1" fillId="0" borderId="0" applyFont="0" applyFill="0" applyBorder="0" applyAlignment="0" applyProtection="0"/>
    <xf numFmtId="0" fontId="4" fillId="0" borderId="0"/>
    <xf numFmtId="0" fontId="5" fillId="0" borderId="0">
      <alignment vertical="center"/>
    </xf>
    <xf numFmtId="9" fontId="26" fillId="0" borderId="0" applyFont="0" applyFill="0" applyBorder="0" applyAlignment="0" applyProtection="0"/>
  </cellStyleXfs>
  <cellXfs count="198">
    <xf numFmtId="0" fontId="0" fillId="0" borderId="0" xfId="0" applyNumberFormat="1" applyFill="1" applyBorder="1" applyAlignment="1" applyProtection="1"/>
    <xf numFmtId="4" fontId="23" fillId="0" borderId="0" xfId="9" applyNumberFormat="1" applyFont="1" applyFill="1"/>
    <xf numFmtId="4" fontId="6" fillId="0" borderId="0" xfId="9" applyNumberFormat="1" applyFont="1" applyFill="1"/>
    <xf numFmtId="0" fontId="6" fillId="0" borderId="0" xfId="9" applyFont="1" applyFill="1"/>
    <xf numFmtId="0" fontId="8" fillId="0" borderId="0" xfId="9" applyFont="1" applyFill="1" applyAlignment="1">
      <alignment horizontal="centerContinuous"/>
    </xf>
    <xf numFmtId="0" fontId="9" fillId="0" borderId="0" xfId="9" applyFont="1" applyFill="1" applyAlignment="1">
      <alignment horizontal="centerContinuous"/>
    </xf>
    <xf numFmtId="0" fontId="7" fillId="0" borderId="0" xfId="10" applyFont="1" applyFill="1" applyAlignment="1">
      <alignment vertical="top"/>
    </xf>
    <xf numFmtId="4" fontId="23" fillId="0" borderId="0" xfId="10" applyNumberFormat="1" applyFont="1" applyFill="1" applyBorder="1" applyAlignment="1" applyProtection="1"/>
    <xf numFmtId="4" fontId="6" fillId="0" borderId="0" xfId="10" applyNumberFormat="1" applyFont="1" applyFill="1" applyBorder="1" applyAlignment="1" applyProtection="1"/>
    <xf numFmtId="0" fontId="6" fillId="0" borderId="0" xfId="10" applyNumberFormat="1" applyFont="1" applyFill="1" applyBorder="1" applyAlignment="1" applyProtection="1"/>
    <xf numFmtId="0" fontId="7" fillId="0" borderId="0" xfId="10" applyFont="1" applyFill="1">
      <alignment vertical="center"/>
    </xf>
    <xf numFmtId="14" fontId="4" fillId="0" borderId="0" xfId="0" applyNumberFormat="1" applyFont="1" applyFill="1" applyAlignment="1">
      <alignment horizontal="left" vertical="center"/>
    </xf>
    <xf numFmtId="0" fontId="4" fillId="0" borderId="0" xfId="10" applyFont="1" applyFill="1">
      <alignment vertical="center"/>
    </xf>
    <xf numFmtId="0" fontId="7" fillId="0" borderId="0" xfId="10" applyNumberFormat="1" applyFont="1" applyFill="1" applyBorder="1" applyAlignment="1" applyProtection="1"/>
    <xf numFmtId="14" fontId="4" fillId="0" borderId="0" xfId="10" applyNumberFormat="1" applyFont="1" applyFill="1" applyBorder="1" applyAlignment="1" applyProtection="1">
      <alignment horizontal="left"/>
    </xf>
    <xf numFmtId="0" fontId="12" fillId="0" borderId="0" xfId="0" applyFont="1" applyFill="1" applyAlignment="1">
      <alignment horizontal="left" vertical="center"/>
    </xf>
    <xf numFmtId="0" fontId="11" fillId="0" borderId="0" xfId="0" applyNumberFormat="1" applyFont="1" applyFill="1" applyBorder="1" applyAlignment="1" applyProtection="1"/>
    <xf numFmtId="4" fontId="20" fillId="0" borderId="0" xfId="0" applyNumberFormat="1" applyFont="1" applyFill="1" applyBorder="1" applyAlignment="1" applyProtection="1"/>
    <xf numFmtId="4" fontId="11" fillId="0" borderId="0" xfId="0" applyNumberFormat="1" applyFont="1" applyFill="1" applyBorder="1" applyAlignment="1" applyProtection="1"/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9" fillId="0" borderId="15" xfId="0" applyNumberFormat="1" applyFont="1" applyFill="1" applyBorder="1" applyAlignment="1" applyProtection="1">
      <alignment horizontal="center"/>
    </xf>
    <xf numFmtId="165" fontId="7" fillId="0" borderId="10" xfId="0" applyNumberFormat="1" applyFont="1" applyFill="1" applyBorder="1" applyAlignment="1">
      <alignment horizontal="right" vertical="top"/>
    </xf>
    <xf numFmtId="0" fontId="22" fillId="0" borderId="2" xfId="0" applyNumberFormat="1" applyFont="1" applyFill="1" applyBorder="1" applyAlignment="1" applyProtection="1">
      <alignment vertical="center"/>
    </xf>
    <xf numFmtId="0" fontId="11" fillId="0" borderId="3" xfId="0" applyNumberFormat="1" applyFont="1" applyFill="1" applyBorder="1" applyAlignment="1" applyProtection="1"/>
    <xf numFmtId="167" fontId="15" fillId="0" borderId="9" xfId="0" applyNumberFormat="1" applyFont="1" applyFill="1" applyBorder="1" applyAlignment="1" applyProtection="1"/>
    <xf numFmtId="167" fontId="14" fillId="0" borderId="2" xfId="0" quotePrefix="1" applyNumberFormat="1" applyFont="1" applyFill="1" applyBorder="1" applyAlignment="1" applyProtection="1">
      <alignment horizontal="right"/>
    </xf>
    <xf numFmtId="0" fontId="7" fillId="0" borderId="0" xfId="0" applyFont="1" applyFill="1" applyBorder="1" applyAlignment="1">
      <alignment vertical="center"/>
    </xf>
    <xf numFmtId="165" fontId="7" fillId="0" borderId="3" xfId="0" applyNumberFormat="1" applyFont="1" applyFill="1" applyBorder="1" applyAlignment="1">
      <alignment horizontal="right" vertical="top"/>
    </xf>
    <xf numFmtId="4" fontId="24" fillId="0" borderId="0" xfId="0" applyNumberFormat="1" applyFont="1" applyFill="1" applyBorder="1" applyAlignment="1" applyProtection="1"/>
    <xf numFmtId="167" fontId="11" fillId="0" borderId="2" xfId="0" applyNumberFormat="1" applyFont="1" applyFill="1" applyBorder="1" applyAlignment="1" applyProtection="1">
      <alignment horizontal="right" vertical="top"/>
    </xf>
    <xf numFmtId="0" fontId="6" fillId="0" borderId="0" xfId="0" applyFont="1" applyFill="1" applyBorder="1" applyAlignment="1">
      <alignment horizontal="left" vertical="top" indent="1"/>
    </xf>
    <xf numFmtId="165" fontId="6" fillId="0" borderId="3" xfId="0" applyNumberFormat="1" applyFont="1" applyFill="1" applyBorder="1" applyAlignment="1">
      <alignment horizontal="right" vertical="top"/>
    </xf>
    <xf numFmtId="4" fontId="6" fillId="0" borderId="10" xfId="0" applyNumberFormat="1" applyFont="1" applyFill="1" applyBorder="1" applyAlignment="1">
      <alignment horizontal="right" vertical="top"/>
    </xf>
    <xf numFmtId="0" fontId="14" fillId="0" borderId="9" xfId="0" applyNumberFormat="1" applyFont="1" applyFill="1" applyBorder="1" applyAlignment="1" applyProtection="1"/>
    <xf numFmtId="0" fontId="11" fillId="0" borderId="2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vertical="center"/>
    </xf>
    <xf numFmtId="165" fontId="6" fillId="0" borderId="10" xfId="0" applyNumberFormat="1" applyFont="1" applyFill="1" applyBorder="1" applyAlignment="1">
      <alignment horizontal="right" vertical="top"/>
    </xf>
    <xf numFmtId="0" fontId="14" fillId="0" borderId="14" xfId="0" applyNumberFormat="1" applyFont="1" applyFill="1" applyBorder="1" applyAlignment="1" applyProtection="1"/>
    <xf numFmtId="0" fontId="11" fillId="0" borderId="17" xfId="0" applyNumberFormat="1" applyFont="1" applyFill="1" applyBorder="1" applyAlignment="1" applyProtection="1"/>
    <xf numFmtId="0" fontId="7" fillId="0" borderId="18" xfId="0" applyNumberFormat="1" applyFont="1" applyFill="1" applyBorder="1" applyAlignment="1" applyProtection="1">
      <alignment vertical="center"/>
    </xf>
    <xf numFmtId="165" fontId="7" fillId="0" borderId="1" xfId="0" applyNumberFormat="1" applyFont="1" applyFill="1" applyBorder="1" applyAlignment="1">
      <alignment horizontal="right" vertical="top"/>
    </xf>
    <xf numFmtId="165" fontId="7" fillId="0" borderId="24" xfId="0" applyNumberFormat="1" applyFont="1" applyFill="1" applyBorder="1" applyAlignment="1">
      <alignment horizontal="right" vertical="top"/>
    </xf>
    <xf numFmtId="49" fontId="22" fillId="0" borderId="2" xfId="0" applyNumberFormat="1" applyFont="1" applyFill="1" applyBorder="1" applyAlignment="1" applyProtection="1">
      <alignment vertical="center"/>
    </xf>
    <xf numFmtId="0" fontId="11" fillId="0" borderId="10" xfId="0" applyNumberFormat="1" applyFont="1" applyFill="1" applyBorder="1" applyAlignment="1" applyProtection="1"/>
    <xf numFmtId="0" fontId="15" fillId="0" borderId="9" xfId="0" applyNumberFormat="1" applyFont="1" applyFill="1" applyBorder="1" applyAlignment="1" applyProtection="1"/>
    <xf numFmtId="0" fontId="6" fillId="0" borderId="0" xfId="0" applyFont="1" applyFill="1" applyBorder="1" applyAlignment="1">
      <alignment vertical="top"/>
    </xf>
    <xf numFmtId="0" fontId="14" fillId="0" borderId="25" xfId="0" applyNumberFormat="1" applyFont="1" applyFill="1" applyBorder="1" applyAlignment="1" applyProtection="1"/>
    <xf numFmtId="0" fontId="11" fillId="0" borderId="19" xfId="0" applyNumberFormat="1" applyFont="1" applyFill="1" applyBorder="1" applyAlignment="1" applyProtection="1">
      <alignment vertical="center"/>
    </xf>
    <xf numFmtId="0" fontId="7" fillId="0" borderId="13" xfId="0" applyNumberFormat="1" applyFont="1" applyFill="1" applyBorder="1" applyAlignment="1" applyProtection="1">
      <alignment vertical="center"/>
    </xf>
    <xf numFmtId="165" fontId="7" fillId="0" borderId="13" xfId="0" applyNumberFormat="1" applyFont="1" applyFill="1" applyBorder="1" applyAlignment="1">
      <alignment horizontal="right" vertical="center"/>
    </xf>
    <xf numFmtId="165" fontId="7" fillId="0" borderId="26" xfId="0" applyNumberFormat="1" applyFont="1" applyFill="1" applyBorder="1" applyAlignment="1">
      <alignment horizontal="right" vertical="center"/>
    </xf>
    <xf numFmtId="0" fontId="14" fillId="0" borderId="27" xfId="0" applyNumberFormat="1" applyFont="1" applyFill="1" applyBorder="1" applyAlignment="1" applyProtection="1">
      <alignment vertical="center"/>
    </xf>
    <xf numFmtId="0" fontId="11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165" fontId="7" fillId="0" borderId="21" xfId="0" applyNumberFormat="1" applyFont="1" applyFill="1" applyBorder="1" applyAlignment="1">
      <alignment horizontal="right" vertical="center"/>
    </xf>
    <xf numFmtId="165" fontId="7" fillId="0" borderId="28" xfId="0" applyNumberFormat="1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vertical="center"/>
    </xf>
    <xf numFmtId="0" fontId="11" fillId="0" borderId="23" xfId="0" applyNumberFormat="1" applyFont="1" applyFill="1" applyBorder="1" applyAlignment="1" applyProtection="1">
      <alignment vertical="center"/>
    </xf>
    <xf numFmtId="165" fontId="6" fillId="0" borderId="23" xfId="0" applyNumberFormat="1" applyFont="1" applyFill="1" applyBorder="1" applyAlignment="1">
      <alignment horizontal="right" vertical="center"/>
    </xf>
    <xf numFmtId="10" fontId="6" fillId="0" borderId="23" xfId="11" applyNumberFormat="1" applyFont="1" applyFill="1" applyBorder="1" applyAlignment="1">
      <alignment horizontal="right" vertical="center"/>
    </xf>
    <xf numFmtId="165" fontId="6" fillId="0" borderId="29" xfId="0" applyNumberFormat="1" applyFont="1" applyFill="1" applyBorder="1" applyAlignment="1">
      <alignment horizontal="right" vertical="center"/>
    </xf>
    <xf numFmtId="4" fontId="20" fillId="0" borderId="0" xfId="0" applyNumberFormat="1" applyFont="1" applyFill="1" applyBorder="1" applyAlignment="1" applyProtection="1">
      <alignment vertical="center"/>
    </xf>
    <xf numFmtId="10" fontId="11" fillId="0" borderId="0" xfId="11" applyNumberFormat="1" applyFont="1" applyFill="1" applyBorder="1" applyAlignment="1" applyProtection="1">
      <alignment vertical="center"/>
    </xf>
    <xf numFmtId="4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/>
    </xf>
    <xf numFmtId="0" fontId="10" fillId="0" borderId="9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0" fontId="6" fillId="0" borderId="0" xfId="11" applyNumberFormat="1" applyFont="1" applyFill="1" applyBorder="1" applyAlignment="1">
      <alignment horizontal="right" vertical="center"/>
    </xf>
    <xf numFmtId="165" fontId="6" fillId="0" borderId="4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right" vertical="top"/>
    </xf>
    <xf numFmtId="10" fontId="6" fillId="0" borderId="0" xfId="11" applyNumberFormat="1" applyFont="1" applyFill="1" applyBorder="1" applyAlignment="1">
      <alignment horizontal="right" vertical="top"/>
    </xf>
    <xf numFmtId="165" fontId="6" fillId="0" borderId="30" xfId="0" applyNumberFormat="1" applyFont="1" applyFill="1" applyBorder="1" applyAlignment="1">
      <alignment horizontal="right" vertical="top"/>
    </xf>
    <xf numFmtId="0" fontId="14" fillId="0" borderId="14" xfId="0" applyNumberFormat="1" applyFont="1" applyFill="1" applyBorder="1" applyAlignment="1" applyProtection="1">
      <alignment horizontal="center" vertical="center"/>
    </xf>
    <xf numFmtId="0" fontId="11" fillId="0" borderId="18" xfId="0" applyNumberFormat="1" applyFont="1" applyFill="1" applyBorder="1" applyAlignment="1" applyProtection="1">
      <alignment vertical="center"/>
    </xf>
    <xf numFmtId="165" fontId="7" fillId="0" borderId="18" xfId="0" applyNumberFormat="1" applyFont="1" applyFill="1" applyBorder="1" applyAlignment="1">
      <alignment horizontal="right" vertical="center"/>
    </xf>
    <xf numFmtId="165" fontId="6" fillId="0" borderId="18" xfId="0" applyNumberFormat="1" applyFont="1" applyFill="1" applyBorder="1" applyAlignment="1">
      <alignment horizontal="right" vertical="top"/>
    </xf>
    <xf numFmtId="165" fontId="7" fillId="0" borderId="30" xfId="0" applyNumberFormat="1" applyFont="1" applyFill="1" applyBorder="1" applyAlignment="1">
      <alignment horizontal="right" vertical="center"/>
    </xf>
    <xf numFmtId="0" fontId="14" fillId="0" borderId="22" xfId="0" applyNumberFormat="1" applyFont="1" applyFill="1" applyBorder="1" applyAlignment="1" applyProtection="1">
      <alignment horizontal="center" vertical="center"/>
    </xf>
    <xf numFmtId="165" fontId="7" fillId="0" borderId="23" xfId="0" applyNumberFormat="1" applyFont="1" applyFill="1" applyBorder="1" applyAlignment="1">
      <alignment horizontal="right" vertical="top"/>
    </xf>
    <xf numFmtId="165" fontId="6" fillId="0" borderId="23" xfId="0" applyNumberFormat="1" applyFont="1" applyFill="1" applyBorder="1" applyAlignment="1">
      <alignment horizontal="right" vertical="top"/>
    </xf>
    <xf numFmtId="165" fontId="7" fillId="0" borderId="29" xfId="0" applyNumberFormat="1" applyFont="1" applyFill="1" applyBorder="1" applyAlignment="1">
      <alignment horizontal="right" vertical="top"/>
    </xf>
    <xf numFmtId="0" fontId="14" fillId="0" borderId="9" xfId="0" applyNumberFormat="1" applyFont="1" applyFill="1" applyBorder="1" applyAlignment="1" applyProtection="1">
      <alignment horizontal="left" vertical="center"/>
    </xf>
    <xf numFmtId="165" fontId="7" fillId="0" borderId="0" xfId="0" applyNumberFormat="1" applyFont="1" applyFill="1" applyBorder="1" applyAlignment="1">
      <alignment horizontal="right" vertical="top"/>
    </xf>
    <xf numFmtId="165" fontId="7" fillId="0" borderId="4" xfId="0" applyNumberFormat="1" applyFont="1" applyFill="1" applyBorder="1" applyAlignment="1">
      <alignment horizontal="right" vertical="top"/>
    </xf>
    <xf numFmtId="0" fontId="14" fillId="0" borderId="9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 applyProtection="1">
      <alignment vertical="top"/>
    </xf>
    <xf numFmtId="165" fontId="6" fillId="0" borderId="4" xfId="0" applyNumberFormat="1" applyFont="1" applyFill="1" applyBorder="1" applyAlignment="1">
      <alignment horizontal="right" vertical="top"/>
    </xf>
    <xf numFmtId="10" fontId="20" fillId="0" borderId="0" xfId="11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vertical="top"/>
    </xf>
    <xf numFmtId="0" fontId="11" fillId="0" borderId="18" xfId="0" applyNumberFormat="1" applyFont="1" applyFill="1" applyBorder="1" applyAlignment="1" applyProtection="1"/>
    <xf numFmtId="0" fontId="7" fillId="0" borderId="18" xfId="0" applyFont="1" applyFill="1" applyBorder="1" applyAlignment="1">
      <alignment vertical="center"/>
    </xf>
    <xf numFmtId="165" fontId="6" fillId="0" borderId="18" xfId="0" applyNumberFormat="1" applyFont="1" applyFill="1" applyBorder="1" applyAlignment="1">
      <alignment horizontal="right" vertical="center"/>
    </xf>
    <xf numFmtId="0" fontId="11" fillId="0" borderId="23" xfId="0" applyNumberFormat="1" applyFont="1" applyFill="1" applyBorder="1" applyAlignment="1" applyProtection="1"/>
    <xf numFmtId="0" fontId="27" fillId="0" borderId="23" xfId="0" applyFont="1" applyFill="1" applyBorder="1" applyAlignment="1">
      <alignment vertical="center"/>
    </xf>
    <xf numFmtId="165" fontId="7" fillId="0" borderId="23" xfId="0" applyNumberFormat="1" applyFont="1" applyFill="1" applyBorder="1" applyAlignment="1">
      <alignment horizontal="right" vertical="center"/>
    </xf>
    <xf numFmtId="165" fontId="7" fillId="0" borderId="29" xfId="0" applyNumberFormat="1" applyFont="1" applyFill="1" applyBorder="1" applyAlignment="1">
      <alignment horizontal="right" vertical="center"/>
    </xf>
    <xf numFmtId="0" fontId="24" fillId="0" borderId="0" xfId="0" applyNumberFormat="1" applyFont="1" applyFill="1" applyBorder="1" applyAlignment="1" applyProtection="1">
      <alignment vertical="center" wrapText="1"/>
    </xf>
    <xf numFmtId="165" fontId="7" fillId="0" borderId="4" xfId="0" applyNumberFormat="1" applyFont="1" applyFill="1" applyBorder="1" applyAlignment="1">
      <alignment horizontal="right" vertical="center"/>
    </xf>
    <xf numFmtId="0" fontId="24" fillId="0" borderId="18" xfId="0" applyNumberFormat="1" applyFont="1" applyFill="1" applyBorder="1" applyAlignment="1" applyProtection="1">
      <alignment vertical="center" wrapText="1"/>
    </xf>
    <xf numFmtId="0" fontId="27" fillId="0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NumberFormat="1" applyFont="1" applyFill="1" applyBorder="1" applyAlignment="1" applyProtection="1"/>
    <xf numFmtId="165" fontId="6" fillId="0" borderId="30" xfId="0" applyNumberFormat="1" applyFont="1" applyFill="1" applyBorder="1" applyAlignment="1">
      <alignment horizontal="right" vertical="center"/>
    </xf>
    <xf numFmtId="0" fontId="24" fillId="0" borderId="0" xfId="0" applyNumberFormat="1" applyFont="1" applyFill="1" applyBorder="1" applyAlignment="1" applyProtection="1">
      <alignment vertical="center"/>
    </xf>
    <xf numFmtId="0" fontId="24" fillId="0" borderId="18" xfId="0" applyNumberFormat="1" applyFont="1" applyFill="1" applyBorder="1" applyAlignment="1" applyProtection="1">
      <alignment vertical="center"/>
    </xf>
    <xf numFmtId="165" fontId="24" fillId="0" borderId="30" xfId="0" applyNumberFormat="1" applyFont="1" applyFill="1" applyBorder="1" applyAlignment="1" applyProtection="1">
      <alignment vertical="center"/>
    </xf>
    <xf numFmtId="0" fontId="11" fillId="0" borderId="22" xfId="0" applyNumberFormat="1" applyFont="1" applyFill="1" applyBorder="1" applyAlignment="1" applyProtection="1"/>
    <xf numFmtId="165" fontId="24" fillId="0" borderId="29" xfId="0" applyNumberFormat="1" applyFont="1" applyFill="1" applyBorder="1" applyAlignment="1" applyProtection="1">
      <alignment vertical="center"/>
    </xf>
    <xf numFmtId="0" fontId="28" fillId="0" borderId="9" xfId="0" applyNumberFormat="1" applyFont="1" applyFill="1" applyBorder="1" applyAlignment="1" applyProtection="1">
      <alignment horizontal="left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1" fillId="0" borderId="12" xfId="0" applyNumberFormat="1" applyFont="1" applyFill="1" applyBorder="1" applyAlignment="1" applyProtection="1"/>
    <xf numFmtId="0" fontId="24" fillId="0" borderId="12" xfId="0" applyNumberFormat="1" applyFont="1" applyFill="1" applyBorder="1" applyAlignment="1" applyProtection="1">
      <alignment vertical="center"/>
    </xf>
    <xf numFmtId="165" fontId="7" fillId="0" borderId="31" xfId="0" applyNumberFormat="1" applyFont="1" applyFill="1" applyBorder="1" applyAlignment="1" applyProtection="1">
      <alignment vertical="center"/>
    </xf>
    <xf numFmtId="0" fontId="0" fillId="0" borderId="0" xfId="0" applyFill="1"/>
    <xf numFmtId="0" fontId="17" fillId="0" borderId="0" xfId="0" applyNumberFormat="1" applyFont="1" applyFill="1" applyBorder="1" applyAlignment="1" applyProtection="1"/>
    <xf numFmtId="4" fontId="21" fillId="0" borderId="0" xfId="0" applyNumberFormat="1" applyFont="1" applyFill="1" applyBorder="1" applyAlignment="1" applyProtection="1"/>
    <xf numFmtId="4" fontId="17" fillId="0" borderId="0" xfId="0" applyNumberFormat="1" applyFont="1" applyFill="1" applyBorder="1" applyAlignment="1" applyProtection="1"/>
    <xf numFmtId="168" fontId="25" fillId="0" borderId="0" xfId="0" applyNumberFormat="1" applyFont="1" applyFill="1" applyBorder="1" applyAlignment="1" applyProtection="1"/>
    <xf numFmtId="168" fontId="11" fillId="0" borderId="0" xfId="0" applyNumberFormat="1" applyFont="1" applyFill="1" applyBorder="1" applyAlignment="1" applyProtection="1"/>
    <xf numFmtId="164" fontId="7" fillId="0" borderId="0" xfId="8" applyFont="1" applyFill="1" applyBorder="1" applyAlignment="1" applyProtection="1">
      <alignment vertical="center"/>
    </xf>
    <xf numFmtId="0" fontId="11" fillId="0" borderId="4" xfId="0" applyNumberFormat="1" applyFont="1" applyFill="1" applyBorder="1" applyAlignment="1" applyProtection="1"/>
    <xf numFmtId="0" fontId="17" fillId="0" borderId="4" xfId="0" applyNumberFormat="1" applyFont="1" applyFill="1" applyBorder="1" applyAlignment="1" applyProtection="1"/>
    <xf numFmtId="0" fontId="11" fillId="0" borderId="31" xfId="0" applyNumberFormat="1" applyFont="1" applyFill="1" applyBorder="1" applyAlignment="1" applyProtection="1"/>
    <xf numFmtId="0" fontId="7" fillId="0" borderId="0" xfId="10" applyFont="1" applyFill="1" applyAlignment="1">
      <alignment vertical="center"/>
    </xf>
    <xf numFmtId="0" fontId="7" fillId="0" borderId="0" xfId="10" applyNumberFormat="1" applyFont="1" applyFill="1" applyBorder="1" applyAlignment="1" applyProtection="1">
      <alignment vertical="center"/>
    </xf>
    <xf numFmtId="165" fontId="7" fillId="0" borderId="34" xfId="0" applyNumberFormat="1" applyFont="1" applyFill="1" applyBorder="1" applyAlignment="1">
      <alignment horizontal="right" vertical="top"/>
    </xf>
    <xf numFmtId="165" fontId="7" fillId="0" borderId="2" xfId="0" applyNumberFormat="1" applyFont="1" applyFill="1" applyBorder="1" applyAlignment="1">
      <alignment horizontal="right" vertical="top"/>
    </xf>
    <xf numFmtId="0" fontId="16" fillId="0" borderId="32" xfId="0" applyFont="1" applyFill="1" applyBorder="1" applyAlignment="1">
      <alignment vertical="center"/>
    </xf>
    <xf numFmtId="0" fontId="30" fillId="0" borderId="3" xfId="0" applyNumberFormat="1" applyFont="1" applyBorder="1" applyAlignment="1" applyProtection="1">
      <alignment vertical="center" wrapText="1"/>
      <protection locked="0"/>
    </xf>
    <xf numFmtId="0" fontId="30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 readingOrder="1"/>
    </xf>
    <xf numFmtId="0" fontId="4" fillId="0" borderId="13" xfId="0" applyFont="1" applyBorder="1" applyAlignment="1">
      <alignment vertical="top" wrapText="1"/>
    </xf>
    <xf numFmtId="169" fontId="24" fillId="0" borderId="0" xfId="0" applyNumberFormat="1" applyFont="1" applyFill="1" applyBorder="1" applyAlignment="1" applyProtection="1">
      <alignment vertical="center"/>
    </xf>
    <xf numFmtId="4" fontId="31" fillId="2" borderId="33" xfId="0" applyNumberFormat="1" applyFont="1" applyFill="1" applyBorder="1"/>
    <xf numFmtId="172" fontId="11" fillId="0" borderId="0" xfId="0" applyNumberFormat="1" applyFont="1" applyFill="1" applyBorder="1" applyAlignment="1" applyProtection="1">
      <alignment vertical="center"/>
    </xf>
    <xf numFmtId="0" fontId="7" fillId="0" borderId="23" xfId="0" applyFont="1" applyFill="1" applyBorder="1" applyAlignment="1">
      <alignment vertical="center"/>
    </xf>
    <xf numFmtId="4" fontId="11" fillId="0" borderId="0" xfId="0" applyNumberFormat="1" applyFont="1" applyFill="1" applyBorder="1" applyAlignment="1" applyProtection="1">
      <alignment horizontal="center" vertical="center"/>
    </xf>
    <xf numFmtId="4" fontId="32" fillId="0" borderId="0" xfId="0" applyNumberFormat="1" applyFont="1" applyFill="1" applyBorder="1" applyAlignment="1" applyProtection="1"/>
    <xf numFmtId="0" fontId="15" fillId="0" borderId="35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Border="1" applyAlignment="1" applyProtection="1">
      <alignment vertical="center"/>
      <protection locked="0"/>
    </xf>
    <xf numFmtId="167" fontId="15" fillId="0" borderId="35" xfId="0" applyNumberFormat="1" applyFont="1" applyFill="1" applyBorder="1" applyAlignment="1" applyProtection="1"/>
    <xf numFmtId="170" fontId="30" fillId="0" borderId="2" xfId="0" applyNumberFormat="1" applyFont="1" applyBorder="1" applyAlignment="1" applyProtection="1">
      <alignment vertical="center"/>
      <protection locked="0"/>
    </xf>
    <xf numFmtId="0" fontId="4" fillId="0" borderId="0" xfId="0" applyNumberFormat="1" applyFont="1" applyBorder="1" applyAlignment="1" applyProtection="1">
      <alignment vertical="center"/>
      <protection locked="0"/>
    </xf>
    <xf numFmtId="170" fontId="4" fillId="0" borderId="2" xfId="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vertical="top"/>
    </xf>
    <xf numFmtId="171" fontId="4" fillId="0" borderId="2" xfId="0" applyNumberFormat="1" applyFont="1" applyBorder="1" applyAlignment="1">
      <alignment vertical="top"/>
    </xf>
    <xf numFmtId="0" fontId="14" fillId="0" borderId="21" xfId="0" applyNumberFormat="1" applyFont="1" applyFill="1" applyBorder="1" applyAlignment="1" applyProtection="1">
      <alignment vertical="center"/>
    </xf>
    <xf numFmtId="171" fontId="7" fillId="0" borderId="36" xfId="0" applyNumberFormat="1" applyFont="1" applyFill="1" applyBorder="1" applyAlignment="1">
      <alignment horizontal="right" vertical="center"/>
    </xf>
    <xf numFmtId="0" fontId="15" fillId="0" borderId="37" xfId="0" applyNumberFormat="1" applyFont="1" applyFill="1" applyBorder="1" applyAlignment="1" applyProtection="1">
      <alignment horizontal="center" vertical="center"/>
    </xf>
    <xf numFmtId="0" fontId="13" fillId="0" borderId="23" xfId="0" applyFont="1" applyFill="1" applyBorder="1" applyAlignment="1">
      <alignment horizontal="left" vertical="center"/>
    </xf>
    <xf numFmtId="0" fontId="10" fillId="0" borderId="37" xfId="0" applyFont="1" applyFill="1" applyBorder="1" applyAlignment="1">
      <alignment vertical="center"/>
    </xf>
    <xf numFmtId="171" fontId="6" fillId="0" borderId="34" xfId="0" applyNumberFormat="1" applyFont="1" applyFill="1" applyBorder="1" applyAlignment="1">
      <alignment horizontal="right" vertical="center"/>
    </xf>
    <xf numFmtId="0" fontId="10" fillId="0" borderId="35" xfId="0" applyFont="1" applyFill="1" applyBorder="1" applyAlignment="1">
      <alignment vertical="center"/>
    </xf>
    <xf numFmtId="171" fontId="6" fillId="0" borderId="2" xfId="0" applyNumberFormat="1" applyFont="1" applyFill="1" applyBorder="1" applyAlignment="1">
      <alignment horizontal="right" vertical="center"/>
    </xf>
    <xf numFmtId="171" fontId="6" fillId="0" borderId="17" xfId="0" applyNumberFormat="1" applyFont="1" applyFill="1" applyBorder="1" applyAlignment="1">
      <alignment horizontal="right" vertical="top"/>
    </xf>
    <xf numFmtId="0" fontId="14" fillId="0" borderId="38" xfId="0" applyNumberFormat="1" applyFont="1" applyFill="1" applyBorder="1" applyAlignment="1" applyProtection="1">
      <alignment horizontal="center" vertical="center"/>
    </xf>
    <xf numFmtId="171" fontId="7" fillId="0" borderId="17" xfId="0" applyNumberFormat="1" applyFont="1" applyFill="1" applyBorder="1" applyAlignment="1">
      <alignment horizontal="right" vertical="center"/>
    </xf>
    <xf numFmtId="0" fontId="14" fillId="0" borderId="37" xfId="0" applyNumberFormat="1" applyFont="1" applyFill="1" applyBorder="1" applyAlignment="1" applyProtection="1">
      <alignment horizontal="center" vertical="center"/>
    </xf>
    <xf numFmtId="171" fontId="7" fillId="0" borderId="34" xfId="0" applyNumberFormat="1" applyFont="1" applyFill="1" applyBorder="1" applyAlignment="1">
      <alignment horizontal="right" vertical="top"/>
    </xf>
    <xf numFmtId="0" fontId="14" fillId="0" borderId="35" xfId="0" applyNumberFormat="1" applyFont="1" applyFill="1" applyBorder="1" applyAlignment="1" applyProtection="1">
      <alignment horizontal="left" vertical="center"/>
    </xf>
    <xf numFmtId="171" fontId="7" fillId="0" borderId="2" xfId="0" applyNumberFormat="1" applyFont="1" applyFill="1" applyBorder="1" applyAlignment="1">
      <alignment horizontal="right" vertical="top"/>
    </xf>
    <xf numFmtId="0" fontId="14" fillId="0" borderId="35" xfId="0" applyNumberFormat="1" applyFont="1" applyFill="1" applyBorder="1" applyAlignment="1" applyProtection="1">
      <alignment horizontal="center" vertical="center"/>
    </xf>
    <xf numFmtId="171" fontId="7" fillId="0" borderId="34" xfId="0" applyNumberFormat="1" applyFont="1" applyFill="1" applyBorder="1" applyAlignment="1">
      <alignment horizontal="right" vertical="center"/>
    </xf>
    <xf numFmtId="171" fontId="7" fillId="0" borderId="2" xfId="0" applyNumberFormat="1" applyFont="1" applyFill="1" applyBorder="1" applyAlignment="1">
      <alignment horizontal="right" vertical="center"/>
    </xf>
    <xf numFmtId="171" fontId="24" fillId="0" borderId="17" xfId="0" applyNumberFormat="1" applyFont="1" applyFill="1" applyBorder="1" applyAlignment="1" applyProtection="1">
      <alignment vertical="center"/>
    </xf>
    <xf numFmtId="0" fontId="11" fillId="0" borderId="37" xfId="0" applyNumberFormat="1" applyFont="1" applyFill="1" applyBorder="1" applyAlignment="1" applyProtection="1"/>
    <xf numFmtId="171" fontId="24" fillId="0" borderId="34" xfId="0" applyNumberFormat="1" applyFont="1" applyFill="1" applyBorder="1" applyAlignment="1" applyProtection="1">
      <alignment vertical="center"/>
    </xf>
    <xf numFmtId="0" fontId="28" fillId="0" borderId="35" xfId="0" applyNumberFormat="1" applyFont="1" applyFill="1" applyBorder="1" applyAlignment="1" applyProtection="1">
      <alignment horizontal="left" vertical="center"/>
    </xf>
    <xf numFmtId="171" fontId="6" fillId="0" borderId="17" xfId="0" applyNumberFormat="1" applyFont="1" applyFill="1" applyBorder="1" applyAlignment="1">
      <alignment horizontal="right" vertical="center"/>
    </xf>
    <xf numFmtId="171" fontId="7" fillId="0" borderId="17" xfId="0" applyNumberFormat="1" applyFont="1" applyFill="1" applyBorder="1" applyAlignment="1" applyProtection="1">
      <alignment vertical="center"/>
    </xf>
    <xf numFmtId="0" fontId="11" fillId="0" borderId="35" xfId="0" applyNumberFormat="1" applyFont="1" applyFill="1" applyBorder="1" applyAlignment="1" applyProtection="1"/>
    <xf numFmtId="0" fontId="28" fillId="0" borderId="35" xfId="0" applyFont="1" applyFill="1" applyBorder="1"/>
    <xf numFmtId="0" fontId="17" fillId="0" borderId="35" xfId="0" applyNumberFormat="1" applyFont="1" applyFill="1" applyBorder="1" applyAlignment="1" applyProtection="1"/>
    <xf numFmtId="0" fontId="11" fillId="0" borderId="40" xfId="0" applyNumberFormat="1" applyFont="1" applyFill="1" applyBorder="1" applyAlignment="1" applyProtection="1"/>
    <xf numFmtId="0" fontId="4" fillId="0" borderId="3" xfId="0" applyNumberFormat="1" applyFont="1" applyBorder="1" applyAlignment="1" applyProtection="1">
      <alignment horizontal="left" vertical="center"/>
      <protection locked="0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24" fillId="0" borderId="18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29" fillId="0" borderId="0" xfId="9" applyFont="1" applyFill="1" applyAlignment="1">
      <alignment horizontal="center" vertical="center"/>
    </xf>
    <xf numFmtId="0" fontId="8" fillId="0" borderId="0" xfId="9" applyFont="1" applyFill="1" applyBorder="1" applyAlignment="1">
      <alignment horizontal="center" vertical="center"/>
    </xf>
    <xf numFmtId="0" fontId="8" fillId="0" borderId="0" xfId="9" applyFont="1" applyFill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7" fillId="0" borderId="39" xfId="0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18" xfId="0" applyNumberFormat="1" applyFont="1" applyFill="1" applyBorder="1" applyAlignment="1" applyProtection="1">
      <alignment horizontal="center" vertical="center" wrapText="1"/>
    </xf>
  </cellXfs>
  <cellStyles count="12">
    <cellStyle name="F2" xfId="1"/>
    <cellStyle name="F3" xfId="2"/>
    <cellStyle name="F4" xfId="3"/>
    <cellStyle name="F5" xfId="4"/>
    <cellStyle name="F6" xfId="5"/>
    <cellStyle name="F7" xfId="6"/>
    <cellStyle name="F8" xfId="7"/>
    <cellStyle name="Millares" xfId="8" builtinId="3"/>
    <cellStyle name="Normal" xfId="0" builtinId="0"/>
    <cellStyle name="Normal_costos inversion CHORRILLOS (08-11-07)" xfId="9"/>
    <cellStyle name="Normal_Prespto Anteproy Chorrillos" xfId="10"/>
    <cellStyle name="Porcentaje" xfId="11" builtinId="5"/>
  </cellStyles>
  <dxfs count="0"/>
  <tableStyles count="0" defaultTableStyle="TableStyleMedium9" defaultPivotStyle="PivotStyleLight16"/>
  <colors>
    <mruColors>
      <color rgb="FF99FFCC"/>
      <color rgb="FFFFFFCC"/>
      <color rgb="FFFFCCFF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LC%20DEMANDA%20%20AP%20Y%20ALC-FINAL-S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ntrol%20de%20Calidad\C.ROSALES2002\BCEOM1\4SANRA~1\VOL-I\CONSRA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nix\ANTEPROYECTO%20PARTES%20ALTAS%20HUAYCAN\BolivarDefinitivo\CALC%20DEMANDA%20%20AP%20Y%20ALC-FINAL-S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de Información"/>
      <sheetName val="Demanda Agua"/>
      <sheetName val="Demanda Alcantarillado"/>
      <sheetName val="NºLagunas"/>
      <sheetName val="AreaLaguna"/>
      <sheetName val="Tanq.Imhoff"/>
      <sheetName val="DeficitOxig."/>
      <sheetName val="ALT134"/>
      <sheetName val="Cost.Agua Alt.2 (2)"/>
      <sheetName val="ALT2"/>
      <sheetName val="LAGUNA"/>
      <sheetName val="RAFA"/>
      <sheetName val="Cost.Agua Alt.1"/>
      <sheetName val="Cost.Agua Alt.2"/>
      <sheetName val="Cost.Alcant.Alt1"/>
      <sheetName val="Cost.Alcant.Alt2"/>
      <sheetName val="CostoO&amp;M CProy1"/>
      <sheetName val="CostoO&amp;M CProy2"/>
      <sheetName val="CostoO&amp;M D CProy1"/>
      <sheetName val="CostoO&amp;M D CProy2"/>
      <sheetName val="costo inv."/>
      <sheetName val="Ingreso de Información1"/>
      <sheetName val="costo O&amp;M SProy"/>
      <sheetName val="Inform.Fuente1"/>
      <sheetName val="Resultados-Curva Demanda1"/>
      <sheetName val="Resultados -Evaluación1"/>
      <sheetName val="Inform.Fuente2"/>
      <sheetName val="Resultados-Curva Demanda2"/>
      <sheetName val="Resultados -Evaluación2"/>
      <sheetName val="Hoja2"/>
      <sheetName val="Inv ALt 1"/>
      <sheetName val="Inv ALt 2"/>
      <sheetName val="Análisis Agua"/>
      <sheetName val="Graf.Enfer"/>
      <sheetName val="GRA-AGUA"/>
      <sheetName val="Dem.Agua Aguaytía"/>
      <sheetName val="Ingreso Infor.Aguaytía"/>
      <sheetName val="Dem.Alcant. Aguaytía"/>
      <sheetName val="Ingr.Infor. B.U"/>
      <sheetName val="Dem.Agua B.U"/>
      <sheetName val="Dem.Alcant. B.U"/>
      <sheetName val="GRA- ALCAN."/>
      <sheetName val="Vol. Regulación"/>
      <sheetName val="Ingr.Infor. Pampa Yurac"/>
      <sheetName val="Dem. Agua Pampa Yurac"/>
      <sheetName val="Ingr.Infor. R1"/>
      <sheetName val="Dem.Agua R1"/>
      <sheetName val="Ingr.Infor. R2"/>
      <sheetName val="Dem.Agua R2"/>
      <sheetName val="Ingr.Infor. VillaAguaytía R4"/>
      <sheetName val="Dem.Agua R4"/>
      <sheetName val="Ingr.Infor.R5 (ALT.1)"/>
      <sheetName val="Dem.Agua R5 (ALT.1)"/>
      <sheetName val="Ingr.Infor. R5 (ALT.2)"/>
      <sheetName val="Dem.Agua R5 (ALT.2)"/>
      <sheetName val="Ingr.Infor. R6 (ALT.2)"/>
      <sheetName val="Dem.Agua R6 (ALT.2)"/>
      <sheetName val="AFOROS"/>
      <sheetName val="SECCIONES QDA."/>
      <sheetName val="RÍOS"/>
      <sheetName val="QUEBRADAS"/>
      <sheetName val="MANANTIALES"/>
      <sheetName val="MANANTIAL Y POZO"/>
      <sheetName val="ZONIFICAC."/>
      <sheetName val="AGUA S.P"/>
      <sheetName val="AGUA C.P"/>
      <sheetName val="RED AGUA S.P"/>
      <sheetName val="RED AGUA C.P"/>
      <sheetName val="ALCANTARILLADO S.P Y C.P"/>
      <sheetName val="RED DESAGUE S.P"/>
      <sheetName val="RED DESAGUE C.P"/>
      <sheetName val="RES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osram"/>
      <sheetName val="Rejsramon"/>
      <sheetName val="Imhsramon"/>
      <sheetName val="Lagsramon"/>
      <sheetName val="Bowsramon"/>
      <sheetName val="Modsramon"/>
      <sheetName val="Lagsram2"/>
      <sheetName val="Module1"/>
      <sheetName val="ALT134"/>
      <sheetName val="Cost.Agua Alt.2 (2)"/>
      <sheetName val="ALT2"/>
      <sheetName val="LAGUNA"/>
      <sheetName val="RAFA"/>
      <sheetName val="Cost.Agua Alt.1"/>
      <sheetName val="Cost.Agua Alt.2"/>
      <sheetName val="Cost.Alcant.Alt1"/>
      <sheetName val="Cost.Alcant.Alt2"/>
      <sheetName val="CostoO&amp;M CProy1"/>
      <sheetName val="CostoO&amp;M CProy2"/>
      <sheetName val="CostoO&amp;M D CProy1"/>
      <sheetName val="CostoO&amp;M D CProy2"/>
      <sheetName val="costo inv."/>
      <sheetName val="Ingreso de Información1"/>
      <sheetName val="Demanda Agua"/>
      <sheetName val="Demanda Alcantarillado"/>
      <sheetName val="costo O&amp;M SProy"/>
      <sheetName val="Inform.Fuente1"/>
      <sheetName val="Resultados-Curva Demanda1"/>
      <sheetName val="Resultados -Evaluación1"/>
      <sheetName val="Inform.Fuente2"/>
      <sheetName val="Resultados-Curva Demanda2"/>
      <sheetName val="Resultados -Evaluación2"/>
      <sheetName val="NºLagunas"/>
      <sheetName val="AreaLaguna"/>
      <sheetName val="Tanq.Imhoff"/>
      <sheetName val="DeficitOxig."/>
      <sheetName val="Análisis Agua"/>
      <sheetName val="Graf.Enfer"/>
      <sheetName val="GRA-AGUA"/>
      <sheetName val="Dem.Agua Aguaytía"/>
      <sheetName val="Ingreso Infor.Aguaytía"/>
      <sheetName val="Dem.Alcant. Aguaytía"/>
      <sheetName val="Ingr.Infor. B.U"/>
      <sheetName val="Dem.Agua B.U"/>
      <sheetName val="Dem.Alcant. B.U"/>
      <sheetName val="GRA- ALCAN."/>
      <sheetName val="Vol. Regulación"/>
      <sheetName val="Ingr.Infor. Pampa Yurac"/>
      <sheetName val="Dem. Agua Pampa Yurac"/>
      <sheetName val="Ingr.Infor. R1"/>
      <sheetName val="Dem.Agua R1"/>
      <sheetName val="Ingr.Infor. R2"/>
      <sheetName val="Dem.Agua R2"/>
      <sheetName val="Ingr.Infor. VillaAguaytía R4"/>
      <sheetName val="Dem.Agua R4"/>
      <sheetName val="Ingr.Infor.R5 (ALT.1)"/>
      <sheetName val="Dem.Agua R5 (ALT.1)"/>
      <sheetName val="Ingr.Infor. R5 (ALT.2)"/>
      <sheetName val="Dem.Agua R5 (ALT.2)"/>
      <sheetName val="Ingr.Infor. R6 (ALT.2)"/>
      <sheetName val="Dem.Agua R6 (ALT.2)"/>
      <sheetName val="AFOROS"/>
      <sheetName val="SECCIONES QDA."/>
      <sheetName val="RÍOS"/>
      <sheetName val="QUEBRADAS"/>
      <sheetName val="MANANTIALES"/>
      <sheetName val="MANANTIAL Y POZO"/>
      <sheetName val="ZONIFICAC."/>
      <sheetName val="AGUA S.P"/>
      <sheetName val="AGUA C.P"/>
      <sheetName val="RED AGUA S.P"/>
      <sheetName val="RED AGUA C.P"/>
      <sheetName val="ALCANTARILLADO S.P Y C.P"/>
      <sheetName val="RED DESAGUE S.P"/>
      <sheetName val="RED DESAGUE C.P"/>
      <sheetName val="RES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de Información"/>
      <sheetName val="Demanda Agua"/>
      <sheetName val="Demanda Alcantarillado"/>
      <sheetName val="NºLagunas"/>
      <sheetName val="AreaLaguna"/>
      <sheetName val="Tanq.Imhoff"/>
      <sheetName val="DeficitOxig.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02"/>
  <sheetViews>
    <sheetView view="pageBreakPreview" zoomScale="80" zoomScaleNormal="75" zoomScaleSheetLayoutView="80" workbookViewId="0">
      <selection activeCell="K23" sqref="K23"/>
    </sheetView>
  </sheetViews>
  <sheetFormatPr baseColWidth="10" defaultColWidth="11.42578125" defaultRowHeight="12.75" x14ac:dyDescent="0.2"/>
  <cols>
    <col min="1" max="1" width="4.42578125" style="16" customWidth="1"/>
    <col min="2" max="2" width="8.140625" style="16" customWidth="1"/>
    <col min="3" max="3" width="66" style="16" customWidth="1"/>
    <col min="4" max="6" width="14.7109375" style="16" customWidth="1"/>
    <col min="7" max="7" width="14.28515625" style="17" customWidth="1"/>
    <col min="8" max="8" width="18" style="18" customWidth="1"/>
    <col min="9" max="12" width="14.28515625" style="18" customWidth="1"/>
    <col min="13" max="15" width="11.42578125" style="18"/>
    <col min="16" max="16384" width="11.42578125" style="16"/>
  </cols>
  <sheetData>
    <row r="1" spans="1:15" s="3" customFormat="1" ht="12.75" customHeight="1" x14ac:dyDescent="0.2">
      <c r="A1" s="191" t="s">
        <v>136</v>
      </c>
      <c r="B1" s="191"/>
      <c r="C1" s="191"/>
      <c r="D1" s="191"/>
      <c r="E1" s="191"/>
      <c r="F1" s="191"/>
      <c r="G1" s="1"/>
      <c r="H1" s="2"/>
      <c r="I1" s="2"/>
      <c r="J1" s="2"/>
      <c r="K1" s="2"/>
      <c r="L1" s="2"/>
      <c r="M1" s="2"/>
      <c r="N1" s="2"/>
      <c r="O1" s="2"/>
    </row>
    <row r="2" spans="1:15" s="3" customFormat="1" ht="12.75" customHeight="1" x14ac:dyDescent="0.2">
      <c r="A2" s="192" t="s">
        <v>68</v>
      </c>
      <c r="B2" s="192"/>
      <c r="C2" s="192"/>
      <c r="D2" s="192"/>
      <c r="E2" s="192"/>
      <c r="F2" s="192"/>
      <c r="G2" s="1"/>
      <c r="H2" s="2"/>
      <c r="I2" s="2"/>
      <c r="J2" s="2"/>
      <c r="K2" s="2"/>
      <c r="L2" s="2"/>
      <c r="M2" s="2"/>
      <c r="N2" s="2"/>
      <c r="O2" s="2"/>
    </row>
    <row r="3" spans="1:15" s="3" customFormat="1" ht="12.75" customHeight="1" x14ac:dyDescent="0.3">
      <c r="A3" s="4"/>
      <c r="B3" s="5"/>
      <c r="C3" s="5"/>
      <c r="D3" s="4"/>
      <c r="E3" s="4"/>
      <c r="F3" s="4"/>
      <c r="G3" s="1"/>
      <c r="H3" s="2"/>
      <c r="I3" s="2"/>
      <c r="J3" s="2"/>
      <c r="K3" s="2"/>
      <c r="L3" s="2"/>
      <c r="M3" s="2"/>
      <c r="N3" s="2"/>
      <c r="O3" s="2"/>
    </row>
    <row r="4" spans="1:15" s="9" customFormat="1" ht="33.6" customHeight="1" x14ac:dyDescent="0.2">
      <c r="A4" s="6" t="s">
        <v>0</v>
      </c>
      <c r="B4" s="6"/>
      <c r="C4" s="187" t="s">
        <v>39</v>
      </c>
      <c r="D4" s="188"/>
      <c r="E4" s="188"/>
      <c r="F4" s="188"/>
      <c r="G4" s="7"/>
      <c r="H4" s="8"/>
      <c r="I4" s="8"/>
      <c r="J4" s="8"/>
      <c r="K4" s="8"/>
      <c r="L4" s="8"/>
      <c r="M4" s="8"/>
      <c r="N4" s="8"/>
      <c r="O4" s="8"/>
    </row>
    <row r="5" spans="1:15" s="9" customFormat="1" ht="12.75" customHeight="1" x14ac:dyDescent="0.2">
      <c r="A5" s="10" t="s">
        <v>2</v>
      </c>
      <c r="B5" s="10"/>
      <c r="C5" s="11" t="s">
        <v>3</v>
      </c>
      <c r="D5" s="12"/>
      <c r="E5" s="12"/>
      <c r="F5" s="12"/>
      <c r="G5" s="7"/>
      <c r="H5" s="8"/>
      <c r="I5" s="8"/>
      <c r="J5" s="8"/>
      <c r="K5" s="8"/>
      <c r="L5" s="8"/>
      <c r="M5" s="8"/>
      <c r="N5" s="8"/>
      <c r="O5" s="8"/>
    </row>
    <row r="6" spans="1:15" s="3" customFormat="1" ht="12.75" customHeight="1" x14ac:dyDescent="0.2">
      <c r="A6" s="13" t="s">
        <v>1</v>
      </c>
      <c r="B6" s="13"/>
      <c r="C6" s="11">
        <v>44012</v>
      </c>
      <c r="D6" s="14"/>
      <c r="E6" s="14"/>
      <c r="F6" s="14"/>
      <c r="G6" s="1"/>
      <c r="H6" s="2"/>
      <c r="I6" s="2"/>
      <c r="J6" s="2"/>
      <c r="K6" s="2"/>
      <c r="L6" s="2"/>
      <c r="M6" s="2"/>
      <c r="N6" s="2"/>
      <c r="O6" s="2"/>
    </row>
    <row r="7" spans="1:15" ht="13.5" thickBot="1" x14ac:dyDescent="0.25">
      <c r="A7" s="15" t="s">
        <v>6</v>
      </c>
    </row>
    <row r="8" spans="1:15" ht="37.5" customHeight="1" x14ac:dyDescent="0.2">
      <c r="A8" s="189" t="s">
        <v>4</v>
      </c>
      <c r="B8" s="190"/>
      <c r="C8" s="19" t="s">
        <v>5</v>
      </c>
      <c r="D8" s="20" t="s">
        <v>111</v>
      </c>
      <c r="E8" s="21" t="s">
        <v>112</v>
      </c>
      <c r="F8" s="22" t="s">
        <v>110</v>
      </c>
    </row>
    <row r="9" spans="1:15" ht="17.25" customHeight="1" thickBot="1" x14ac:dyDescent="0.25">
      <c r="A9" s="23" t="s">
        <v>129</v>
      </c>
      <c r="B9" s="24"/>
      <c r="C9" s="25" t="s">
        <v>67</v>
      </c>
      <c r="D9" s="26" t="s">
        <v>9</v>
      </c>
      <c r="E9" s="26" t="s">
        <v>10</v>
      </c>
      <c r="F9" s="27"/>
    </row>
    <row r="10" spans="1:15" ht="16.5" thickTop="1" x14ac:dyDescent="0.2">
      <c r="A10" s="23" t="s">
        <v>11</v>
      </c>
      <c r="B10" s="28"/>
      <c r="C10" s="25" t="s">
        <v>7</v>
      </c>
      <c r="D10" s="29"/>
      <c r="E10" s="29"/>
      <c r="F10" s="27"/>
    </row>
    <row r="11" spans="1:15" ht="15.75" x14ac:dyDescent="0.25">
      <c r="A11" s="30"/>
      <c r="B11" s="31" t="s">
        <v>72</v>
      </c>
      <c r="C11" s="32" t="s">
        <v>23</v>
      </c>
      <c r="D11" s="33">
        <f>SUM(D12:D18)</f>
        <v>9712520.5299999993</v>
      </c>
      <c r="E11" s="33"/>
      <c r="F11" s="27">
        <f>SUM(F12:F18)</f>
        <v>9712520.5299999993</v>
      </c>
      <c r="G11" s="17">
        <f>+D11-F11</f>
        <v>0</v>
      </c>
      <c r="H11" s="34"/>
      <c r="I11" s="17"/>
    </row>
    <row r="12" spans="1:15" ht="15.75" x14ac:dyDescent="0.25">
      <c r="A12" s="30"/>
      <c r="B12" s="35">
        <v>1.01</v>
      </c>
      <c r="C12" s="36" t="s">
        <v>32</v>
      </c>
      <c r="D12" s="37">
        <f>+F12</f>
        <v>243244.52</v>
      </c>
      <c r="E12" s="37"/>
      <c r="F12" s="38">
        <v>243244.52</v>
      </c>
      <c r="I12" s="17"/>
    </row>
    <row r="13" spans="1:15" ht="15.75" x14ac:dyDescent="0.25">
      <c r="A13" s="30"/>
      <c r="B13" s="35">
        <v>1.02</v>
      </c>
      <c r="C13" s="36" t="s">
        <v>40</v>
      </c>
      <c r="D13" s="37">
        <f t="shared" ref="D13:D18" si="0">+F13</f>
        <v>1189235.8400000001</v>
      </c>
      <c r="E13" s="37"/>
      <c r="F13" s="38">
        <v>1189235.8400000001</v>
      </c>
      <c r="I13" s="17"/>
    </row>
    <row r="14" spans="1:15" ht="15.75" x14ac:dyDescent="0.25">
      <c r="A14" s="30"/>
      <c r="B14" s="35">
        <v>1.03</v>
      </c>
      <c r="C14" s="36" t="s">
        <v>41</v>
      </c>
      <c r="D14" s="37">
        <f t="shared" si="0"/>
        <v>913630.38</v>
      </c>
      <c r="E14" s="37"/>
      <c r="F14" s="38">
        <v>913630.38</v>
      </c>
      <c r="I14" s="17"/>
    </row>
    <row r="15" spans="1:15" ht="15.75" x14ac:dyDescent="0.25">
      <c r="A15" s="30"/>
      <c r="B15" s="35">
        <v>1.04</v>
      </c>
      <c r="C15" s="36" t="s">
        <v>42</v>
      </c>
      <c r="D15" s="37">
        <f t="shared" si="0"/>
        <v>197425.29</v>
      </c>
      <c r="E15" s="37"/>
      <c r="F15" s="38">
        <v>197425.29</v>
      </c>
      <c r="I15" s="17"/>
    </row>
    <row r="16" spans="1:15" ht="15.75" x14ac:dyDescent="0.25">
      <c r="A16" s="30"/>
      <c r="B16" s="35">
        <v>1.05</v>
      </c>
      <c r="C16" s="36" t="s">
        <v>43</v>
      </c>
      <c r="D16" s="37">
        <f t="shared" si="0"/>
        <v>1024626.29</v>
      </c>
      <c r="E16" s="37"/>
      <c r="F16" s="38">
        <v>1024626.29</v>
      </c>
      <c r="I16" s="17"/>
    </row>
    <row r="17" spans="1:9" ht="15.75" x14ac:dyDescent="0.25">
      <c r="A17" s="30"/>
      <c r="B17" s="35">
        <v>1.06</v>
      </c>
      <c r="C17" s="36" t="s">
        <v>78</v>
      </c>
      <c r="D17" s="37">
        <f t="shared" si="0"/>
        <v>5217316.18</v>
      </c>
      <c r="E17" s="37"/>
      <c r="F17" s="38">
        <v>5217316.18</v>
      </c>
      <c r="I17" s="17"/>
    </row>
    <row r="18" spans="1:9" ht="15.75" x14ac:dyDescent="0.25">
      <c r="A18" s="30"/>
      <c r="B18" s="35">
        <v>1.07</v>
      </c>
      <c r="C18" s="36" t="s">
        <v>109</v>
      </c>
      <c r="D18" s="37">
        <f t="shared" si="0"/>
        <v>927042.03</v>
      </c>
      <c r="E18" s="37"/>
      <c r="F18" s="38">
        <v>927042.03</v>
      </c>
      <c r="I18" s="17"/>
    </row>
    <row r="19" spans="1:9" ht="15.75" x14ac:dyDescent="0.25">
      <c r="A19" s="30"/>
      <c r="B19" s="31" t="s">
        <v>79</v>
      </c>
      <c r="C19" s="32" t="s">
        <v>26</v>
      </c>
      <c r="D19" s="33">
        <f>SUM(D20:D27)</f>
        <v>4425917.17</v>
      </c>
      <c r="E19" s="33"/>
      <c r="F19" s="27">
        <f>SUM(F20:F27)</f>
        <v>4425917.17</v>
      </c>
      <c r="G19" s="17">
        <f>+D19-F19</f>
        <v>0</v>
      </c>
      <c r="H19" s="34"/>
      <c r="I19" s="17"/>
    </row>
    <row r="20" spans="1:9" ht="15.75" x14ac:dyDescent="0.25">
      <c r="A20" s="30"/>
      <c r="B20" s="35" t="s">
        <v>80</v>
      </c>
      <c r="C20" s="36" t="s">
        <v>44</v>
      </c>
      <c r="D20" s="37">
        <f t="shared" ref="D20:D37" si="1">+F20</f>
        <v>1964394.8</v>
      </c>
      <c r="E20" s="37"/>
      <c r="F20" s="38">
        <v>1964394.8</v>
      </c>
      <c r="I20" s="17"/>
    </row>
    <row r="21" spans="1:9" ht="15.75" x14ac:dyDescent="0.25">
      <c r="A21" s="30"/>
      <c r="B21" s="35" t="s">
        <v>81</v>
      </c>
      <c r="C21" s="36" t="s">
        <v>45</v>
      </c>
      <c r="D21" s="37">
        <f t="shared" si="1"/>
        <v>680500.19</v>
      </c>
      <c r="E21" s="37"/>
      <c r="F21" s="38">
        <v>680500.19</v>
      </c>
      <c r="I21" s="17"/>
    </row>
    <row r="22" spans="1:9" ht="15.75" x14ac:dyDescent="0.25">
      <c r="A22" s="30"/>
      <c r="B22" s="35" t="s">
        <v>82</v>
      </c>
      <c r="C22" s="36" t="s">
        <v>46</v>
      </c>
      <c r="D22" s="37">
        <f t="shared" si="1"/>
        <v>318164.23</v>
      </c>
      <c r="E22" s="37"/>
      <c r="F22" s="38">
        <v>318164.23</v>
      </c>
      <c r="I22" s="17"/>
    </row>
    <row r="23" spans="1:9" ht="15.75" x14ac:dyDescent="0.25">
      <c r="A23" s="30"/>
      <c r="B23" s="35" t="s">
        <v>83</v>
      </c>
      <c r="C23" s="36" t="s">
        <v>47</v>
      </c>
      <c r="D23" s="37">
        <f t="shared" si="1"/>
        <v>414541</v>
      </c>
      <c r="E23" s="37"/>
      <c r="F23" s="38">
        <v>414541</v>
      </c>
      <c r="I23" s="17"/>
    </row>
    <row r="24" spans="1:9" ht="15.75" x14ac:dyDescent="0.25">
      <c r="A24" s="30"/>
      <c r="B24" s="35" t="s">
        <v>84</v>
      </c>
      <c r="C24" s="36" t="s">
        <v>85</v>
      </c>
      <c r="D24" s="37">
        <f t="shared" si="1"/>
        <v>147064.14000000001</v>
      </c>
      <c r="E24" s="37"/>
      <c r="F24" s="38">
        <v>147064.14000000001</v>
      </c>
      <c r="I24" s="17"/>
    </row>
    <row r="25" spans="1:9" ht="15.75" x14ac:dyDescent="0.25">
      <c r="A25" s="30"/>
      <c r="B25" s="35" t="s">
        <v>86</v>
      </c>
      <c r="C25" s="36" t="s">
        <v>87</v>
      </c>
      <c r="D25" s="37">
        <f t="shared" si="1"/>
        <v>159076.85999999999</v>
      </c>
      <c r="E25" s="37"/>
      <c r="F25" s="38">
        <v>159076.85999999999</v>
      </c>
      <c r="I25" s="17"/>
    </row>
    <row r="26" spans="1:9" ht="15.75" x14ac:dyDescent="0.25">
      <c r="A26" s="30"/>
      <c r="B26" s="35" t="s">
        <v>88</v>
      </c>
      <c r="C26" s="36" t="s">
        <v>33</v>
      </c>
      <c r="D26" s="37">
        <f t="shared" si="1"/>
        <v>623385.94999999995</v>
      </c>
      <c r="E26" s="37"/>
      <c r="F26" s="38">
        <v>623385.94999999995</v>
      </c>
      <c r="I26" s="17"/>
    </row>
    <row r="27" spans="1:9" ht="15.75" x14ac:dyDescent="0.25">
      <c r="A27" s="30"/>
      <c r="B27" s="35" t="s">
        <v>89</v>
      </c>
      <c r="C27" s="36" t="s">
        <v>73</v>
      </c>
      <c r="D27" s="37">
        <f t="shared" si="1"/>
        <v>118790</v>
      </c>
      <c r="E27" s="37"/>
      <c r="F27" s="38">
        <v>118790</v>
      </c>
      <c r="I27" s="17"/>
    </row>
    <row r="28" spans="1:9" ht="15.75" x14ac:dyDescent="0.25">
      <c r="A28" s="30"/>
      <c r="B28" s="31" t="s">
        <v>74</v>
      </c>
      <c r="C28" s="32" t="s">
        <v>12</v>
      </c>
      <c r="D28" s="33">
        <f t="shared" si="1"/>
        <v>1731758.94</v>
      </c>
      <c r="E28" s="37"/>
      <c r="F28" s="27">
        <f>SUM(F29:F37)</f>
        <v>1731758.94</v>
      </c>
      <c r="H28" s="34"/>
      <c r="I28" s="17"/>
    </row>
    <row r="29" spans="1:9" ht="15.75" x14ac:dyDescent="0.25">
      <c r="A29" s="30"/>
      <c r="B29" s="35" t="s">
        <v>90</v>
      </c>
      <c r="C29" s="36" t="s">
        <v>34</v>
      </c>
      <c r="D29" s="37">
        <f t="shared" si="1"/>
        <v>42738.76</v>
      </c>
      <c r="E29" s="37"/>
      <c r="F29" s="38">
        <v>42738.76</v>
      </c>
      <c r="I29" s="17"/>
    </row>
    <row r="30" spans="1:9" ht="15.75" x14ac:dyDescent="0.25">
      <c r="A30" s="30"/>
      <c r="B30" s="35" t="s">
        <v>91</v>
      </c>
      <c r="C30" s="36" t="s">
        <v>48</v>
      </c>
      <c r="D30" s="37">
        <f t="shared" si="1"/>
        <v>156429.38</v>
      </c>
      <c r="E30" s="37"/>
      <c r="F30" s="38">
        <v>156429.38</v>
      </c>
      <c r="I30" s="17"/>
    </row>
    <row r="31" spans="1:9" ht="15.75" x14ac:dyDescent="0.25">
      <c r="A31" s="30"/>
      <c r="B31" s="35" t="s">
        <v>92</v>
      </c>
      <c r="C31" s="36" t="s">
        <v>49</v>
      </c>
      <c r="D31" s="37">
        <f t="shared" si="1"/>
        <v>62620.63</v>
      </c>
      <c r="E31" s="37"/>
      <c r="F31" s="38">
        <v>62620.63</v>
      </c>
      <c r="I31" s="17"/>
    </row>
    <row r="32" spans="1:9" ht="15.75" x14ac:dyDescent="0.25">
      <c r="A32" s="30"/>
      <c r="B32" s="35" t="s">
        <v>93</v>
      </c>
      <c r="C32" s="36" t="s">
        <v>50</v>
      </c>
      <c r="D32" s="37">
        <f t="shared" si="1"/>
        <v>670260.98</v>
      </c>
      <c r="E32" s="37"/>
      <c r="F32" s="38">
        <v>670260.98</v>
      </c>
      <c r="I32" s="17"/>
    </row>
    <row r="33" spans="1:9" ht="15.75" x14ac:dyDescent="0.25">
      <c r="A33" s="30"/>
      <c r="B33" s="35" t="s">
        <v>94</v>
      </c>
      <c r="C33" s="36" t="s">
        <v>51</v>
      </c>
      <c r="D33" s="37">
        <f t="shared" si="1"/>
        <v>234813.35</v>
      </c>
      <c r="E33" s="37"/>
      <c r="F33" s="38">
        <v>234813.35</v>
      </c>
      <c r="I33" s="17"/>
    </row>
    <row r="34" spans="1:9" ht="15.75" x14ac:dyDescent="0.25">
      <c r="A34" s="30"/>
      <c r="B34" s="35" t="s">
        <v>95</v>
      </c>
      <c r="C34" s="36" t="s">
        <v>52</v>
      </c>
      <c r="D34" s="37">
        <f t="shared" si="1"/>
        <v>281432.15999999997</v>
      </c>
      <c r="E34" s="37"/>
      <c r="F34" s="38">
        <v>281432.15999999997</v>
      </c>
      <c r="I34" s="17"/>
    </row>
    <row r="35" spans="1:9" ht="15.75" x14ac:dyDescent="0.25">
      <c r="A35" s="30"/>
      <c r="B35" s="35" t="s">
        <v>96</v>
      </c>
      <c r="C35" s="36" t="s">
        <v>64</v>
      </c>
      <c r="D35" s="37">
        <f t="shared" si="1"/>
        <v>38608.68</v>
      </c>
      <c r="E35" s="37"/>
      <c r="F35" s="38">
        <v>38608.68</v>
      </c>
      <c r="I35" s="17"/>
    </row>
    <row r="36" spans="1:9" ht="15.75" x14ac:dyDescent="0.25">
      <c r="A36" s="30"/>
      <c r="B36" s="35" t="s">
        <v>97</v>
      </c>
      <c r="C36" s="36" t="s">
        <v>65</v>
      </c>
      <c r="D36" s="37">
        <f t="shared" si="1"/>
        <v>7677.02</v>
      </c>
      <c r="E36" s="37"/>
      <c r="F36" s="38">
        <v>7677.02</v>
      </c>
      <c r="I36" s="17"/>
    </row>
    <row r="37" spans="1:9" ht="15.75" x14ac:dyDescent="0.25">
      <c r="A37" s="30"/>
      <c r="B37" s="35" t="s">
        <v>98</v>
      </c>
      <c r="C37" s="36" t="s">
        <v>66</v>
      </c>
      <c r="D37" s="37">
        <f t="shared" si="1"/>
        <v>237177.98</v>
      </c>
      <c r="E37" s="37"/>
      <c r="F37" s="38">
        <v>237177.98</v>
      </c>
      <c r="I37" s="17"/>
    </row>
    <row r="38" spans="1:9" ht="15.75" x14ac:dyDescent="0.25">
      <c r="A38" s="30"/>
      <c r="B38" s="31" t="s">
        <v>99</v>
      </c>
      <c r="C38" s="32" t="s">
        <v>13</v>
      </c>
      <c r="D38" s="37"/>
      <c r="E38" s="33">
        <f t="shared" ref="E38:E47" si="2">+F38</f>
        <v>4200576.05</v>
      </c>
      <c r="F38" s="27">
        <f>SUM(F39:F47)</f>
        <v>4200576.05</v>
      </c>
      <c r="G38" s="17">
        <f>+E38-F38</f>
        <v>0</v>
      </c>
      <c r="H38" s="34"/>
      <c r="I38" s="17"/>
    </row>
    <row r="39" spans="1:9" ht="15.75" x14ac:dyDescent="0.25">
      <c r="A39" s="30"/>
      <c r="B39" s="35" t="s">
        <v>100</v>
      </c>
      <c r="C39" s="36" t="s">
        <v>34</v>
      </c>
      <c r="D39" s="37"/>
      <c r="E39" s="37">
        <f t="shared" si="2"/>
        <v>85477.5</v>
      </c>
      <c r="F39" s="38">
        <v>85477.5</v>
      </c>
      <c r="I39" s="17"/>
    </row>
    <row r="40" spans="1:9" ht="15.75" x14ac:dyDescent="0.25">
      <c r="A40" s="30"/>
      <c r="B40" s="35" t="s">
        <v>101</v>
      </c>
      <c r="C40" s="36" t="s">
        <v>53</v>
      </c>
      <c r="D40" s="37"/>
      <c r="E40" s="37">
        <f t="shared" si="2"/>
        <v>2557234.34</v>
      </c>
      <c r="F40" s="38">
        <v>2557234.34</v>
      </c>
      <c r="I40" s="17"/>
    </row>
    <row r="41" spans="1:9" ht="15.75" x14ac:dyDescent="0.25">
      <c r="A41" s="30"/>
      <c r="B41" s="35" t="s">
        <v>102</v>
      </c>
      <c r="C41" s="36" t="s">
        <v>54</v>
      </c>
      <c r="D41" s="37"/>
      <c r="E41" s="37">
        <f t="shared" si="2"/>
        <v>836010.9</v>
      </c>
      <c r="F41" s="38">
        <v>836010.9</v>
      </c>
      <c r="I41" s="17"/>
    </row>
    <row r="42" spans="1:9" ht="15.75" x14ac:dyDescent="0.25">
      <c r="A42" s="30"/>
      <c r="B42" s="35" t="s">
        <v>103</v>
      </c>
      <c r="C42" s="36" t="s">
        <v>55</v>
      </c>
      <c r="D42" s="37"/>
      <c r="E42" s="37">
        <f t="shared" si="2"/>
        <v>36052.82</v>
      </c>
      <c r="F42" s="38">
        <v>36052.82</v>
      </c>
      <c r="I42" s="17"/>
    </row>
    <row r="43" spans="1:9" ht="15.75" x14ac:dyDescent="0.25">
      <c r="A43" s="30"/>
      <c r="B43" s="35" t="s">
        <v>104</v>
      </c>
      <c r="C43" s="36" t="s">
        <v>56</v>
      </c>
      <c r="D43" s="37"/>
      <c r="E43" s="37">
        <f t="shared" si="2"/>
        <v>569875.79</v>
      </c>
      <c r="F43" s="38">
        <v>569875.79</v>
      </c>
      <c r="I43" s="17"/>
    </row>
    <row r="44" spans="1:9" ht="15.75" x14ac:dyDescent="0.25">
      <c r="A44" s="30"/>
      <c r="B44" s="35" t="s">
        <v>105</v>
      </c>
      <c r="C44" s="36" t="s">
        <v>57</v>
      </c>
      <c r="D44" s="37"/>
      <c r="E44" s="37">
        <f t="shared" si="2"/>
        <v>63775.06</v>
      </c>
      <c r="F44" s="38">
        <v>63775.06</v>
      </c>
      <c r="I44" s="17"/>
    </row>
    <row r="45" spans="1:9" ht="15.75" x14ac:dyDescent="0.25">
      <c r="A45" s="30"/>
      <c r="B45" s="35" t="s">
        <v>106</v>
      </c>
      <c r="C45" s="36" t="s">
        <v>58</v>
      </c>
      <c r="D45" s="37"/>
      <c r="E45" s="37">
        <f t="shared" si="2"/>
        <v>12555.11</v>
      </c>
      <c r="F45" s="38">
        <v>12555.11</v>
      </c>
      <c r="I45" s="17"/>
    </row>
    <row r="46" spans="1:9" ht="15.75" x14ac:dyDescent="0.25">
      <c r="A46" s="30"/>
      <c r="B46" s="35" t="s">
        <v>107</v>
      </c>
      <c r="C46" s="36" t="s">
        <v>59</v>
      </c>
      <c r="D46" s="37"/>
      <c r="E46" s="37">
        <f t="shared" si="2"/>
        <v>36224.410000000003</v>
      </c>
      <c r="F46" s="38">
        <v>36224.410000000003</v>
      </c>
      <c r="I46" s="17"/>
    </row>
    <row r="47" spans="1:9" ht="15.75" x14ac:dyDescent="0.25">
      <c r="A47" s="30"/>
      <c r="B47" s="35" t="s">
        <v>108</v>
      </c>
      <c r="C47" s="36" t="s">
        <v>60</v>
      </c>
      <c r="D47" s="37"/>
      <c r="E47" s="37">
        <f t="shared" si="2"/>
        <v>3370.12</v>
      </c>
      <c r="F47" s="38">
        <v>3370.12</v>
      </c>
      <c r="I47" s="17"/>
    </row>
    <row r="48" spans="1:9" ht="9" customHeight="1" x14ac:dyDescent="0.2">
      <c r="A48" s="39"/>
      <c r="B48" s="40"/>
      <c r="C48" s="41"/>
      <c r="D48" s="37"/>
      <c r="E48" s="37"/>
      <c r="F48" s="42"/>
      <c r="I48" s="17"/>
    </row>
    <row r="49" spans="1:15" x14ac:dyDescent="0.2">
      <c r="A49" s="43"/>
      <c r="B49" s="44"/>
      <c r="C49" s="45" t="s">
        <v>14</v>
      </c>
      <c r="D49" s="46">
        <f>+D28+D19+D11</f>
        <v>15870196.639999999</v>
      </c>
      <c r="E49" s="46">
        <f>+E28+E19+E11+E38</f>
        <v>4200576.05</v>
      </c>
      <c r="F49" s="47">
        <f>+F38+F28+F19+F11</f>
        <v>20070772.689999998</v>
      </c>
      <c r="I49" s="17"/>
    </row>
    <row r="50" spans="1:15" ht="12.75" customHeight="1" x14ac:dyDescent="0.2">
      <c r="A50" s="39"/>
      <c r="B50" s="40"/>
      <c r="C50" s="41"/>
      <c r="D50" s="37"/>
      <c r="E50" s="37"/>
      <c r="F50" s="42"/>
      <c r="I50" s="17"/>
    </row>
    <row r="51" spans="1:15" ht="15.75" x14ac:dyDescent="0.2">
      <c r="A51" s="23" t="s">
        <v>15</v>
      </c>
      <c r="B51" s="48"/>
      <c r="C51" s="25" t="s">
        <v>8</v>
      </c>
      <c r="D51" s="29"/>
      <c r="E51" s="29"/>
      <c r="F51" s="49"/>
      <c r="I51" s="17"/>
    </row>
    <row r="52" spans="1:15" ht="15.75" x14ac:dyDescent="0.25">
      <c r="A52" s="50"/>
      <c r="B52" s="31" t="s">
        <v>75</v>
      </c>
      <c r="C52" s="32" t="s">
        <v>21</v>
      </c>
      <c r="D52" s="33">
        <f>+F52</f>
        <v>8193490.6400000006</v>
      </c>
      <c r="E52" s="37"/>
      <c r="F52" s="27">
        <f>SUM(F53:F55)</f>
        <v>8193490.6400000006</v>
      </c>
      <c r="G52" s="17">
        <f>+D52-F52</f>
        <v>0</v>
      </c>
      <c r="H52" s="34"/>
      <c r="I52" s="17"/>
    </row>
    <row r="53" spans="1:15" ht="15.75" x14ac:dyDescent="0.25">
      <c r="A53" s="50"/>
      <c r="B53" s="35" t="s">
        <v>27</v>
      </c>
      <c r="C53" s="36" t="s">
        <v>34</v>
      </c>
      <c r="D53" s="37">
        <f>+F53</f>
        <v>259448.03</v>
      </c>
      <c r="E53" s="37"/>
      <c r="F53" s="38">
        <v>259448.03</v>
      </c>
      <c r="I53" s="17"/>
    </row>
    <row r="54" spans="1:15" ht="15.75" x14ac:dyDescent="0.25">
      <c r="A54" s="50"/>
      <c r="B54" s="35" t="s">
        <v>28</v>
      </c>
      <c r="C54" s="36" t="s">
        <v>61</v>
      </c>
      <c r="D54" s="37">
        <f t="shared" ref="D54:D55" si="3">+F54</f>
        <v>5961055.4500000002</v>
      </c>
      <c r="E54" s="37"/>
      <c r="F54" s="38">
        <v>5961055.4500000002</v>
      </c>
      <c r="I54" s="17"/>
    </row>
    <row r="55" spans="1:15" ht="15.75" x14ac:dyDescent="0.25">
      <c r="A55" s="50"/>
      <c r="B55" s="35" t="s">
        <v>76</v>
      </c>
      <c r="C55" s="36" t="s">
        <v>62</v>
      </c>
      <c r="D55" s="37">
        <f t="shared" si="3"/>
        <v>1972987.16</v>
      </c>
      <c r="E55" s="37"/>
      <c r="F55" s="38">
        <v>1972987.16</v>
      </c>
      <c r="I55" s="17"/>
    </row>
    <row r="56" spans="1:15" ht="15.75" x14ac:dyDescent="0.25">
      <c r="A56" s="50"/>
      <c r="B56" s="31" t="s">
        <v>77</v>
      </c>
      <c r="C56" s="32" t="s">
        <v>22</v>
      </c>
      <c r="D56" s="33"/>
      <c r="E56" s="33">
        <f>+F56</f>
        <v>14174785.52</v>
      </c>
      <c r="F56" s="27">
        <f>SUM(F57:F59)</f>
        <v>14174785.52</v>
      </c>
      <c r="G56" s="17">
        <f>+E56-F56</f>
        <v>0</v>
      </c>
      <c r="H56" s="34"/>
      <c r="I56" s="17"/>
    </row>
    <row r="57" spans="1:15" ht="15.75" x14ac:dyDescent="0.25">
      <c r="A57" s="50"/>
      <c r="B57" s="35" t="s">
        <v>29</v>
      </c>
      <c r="C57" s="36" t="s">
        <v>34</v>
      </c>
      <c r="D57" s="37"/>
      <c r="E57" s="37">
        <f>+F57</f>
        <v>308217.78999999998</v>
      </c>
      <c r="F57" s="38">
        <v>308217.78999999998</v>
      </c>
      <c r="I57" s="17"/>
    </row>
    <row r="58" spans="1:15" ht="15.75" x14ac:dyDescent="0.25">
      <c r="A58" s="50"/>
      <c r="B58" s="35" t="s">
        <v>30</v>
      </c>
      <c r="C58" s="36" t="s">
        <v>63</v>
      </c>
      <c r="D58" s="37"/>
      <c r="E58" s="37">
        <f>+F58</f>
        <v>10249902.460000001</v>
      </c>
      <c r="F58" s="38">
        <v>10249902.460000001</v>
      </c>
      <c r="I58" s="17"/>
    </row>
    <row r="59" spans="1:15" ht="15.75" x14ac:dyDescent="0.25">
      <c r="A59" s="50"/>
      <c r="B59" s="35" t="s">
        <v>31</v>
      </c>
      <c r="C59" s="36" t="s">
        <v>35</v>
      </c>
      <c r="D59" s="37"/>
      <c r="E59" s="37">
        <f>+F59</f>
        <v>3616665.27</v>
      </c>
      <c r="F59" s="38">
        <v>3616665.27</v>
      </c>
      <c r="I59" s="17"/>
    </row>
    <row r="60" spans="1:15" ht="15.75" x14ac:dyDescent="0.25">
      <c r="A60" s="50"/>
      <c r="B60" s="35"/>
      <c r="C60" s="51"/>
      <c r="D60" s="37"/>
      <c r="E60" s="37"/>
      <c r="F60" s="38"/>
      <c r="I60" s="17"/>
    </row>
    <row r="61" spans="1:15" ht="13.5" thickBot="1" x14ac:dyDescent="0.25">
      <c r="A61" s="52"/>
      <c r="B61" s="53"/>
      <c r="C61" s="54" t="s">
        <v>16</v>
      </c>
      <c r="D61" s="55">
        <f>+D52</f>
        <v>8193490.6400000006</v>
      </c>
      <c r="E61" s="55">
        <f>+E56</f>
        <v>14174785.52</v>
      </c>
      <c r="F61" s="56">
        <f>+F56+F52</f>
        <v>22368276.16</v>
      </c>
      <c r="G61" s="17">
        <f>+F61-E61-D61</f>
        <v>0</v>
      </c>
      <c r="I61" s="17"/>
    </row>
    <row r="62" spans="1:15" ht="20.25" customHeight="1" thickTop="1" x14ac:dyDescent="0.2">
      <c r="A62" s="57"/>
      <c r="B62" s="58" t="s">
        <v>117</v>
      </c>
      <c r="C62" s="59" t="s">
        <v>113</v>
      </c>
      <c r="D62" s="60">
        <f>+D61+D49</f>
        <v>24063687.280000001</v>
      </c>
      <c r="E62" s="60">
        <f>+E61+E49</f>
        <v>18375361.57</v>
      </c>
      <c r="F62" s="61">
        <f>+F61+F49</f>
        <v>42439048.849999994</v>
      </c>
      <c r="G62" s="17">
        <f>+D62+E62-F62</f>
        <v>0</v>
      </c>
      <c r="I62" s="17"/>
    </row>
    <row r="63" spans="1:15" s="70" customFormat="1" ht="25.5" customHeight="1" x14ac:dyDescent="0.2">
      <c r="A63" s="62"/>
      <c r="B63" s="63"/>
      <c r="C63" s="64" t="s">
        <v>114</v>
      </c>
      <c r="D63" s="65">
        <f>+F63/F62</f>
        <v>0.13599999991517248</v>
      </c>
      <c r="E63" s="64"/>
      <c r="F63" s="66">
        <f>+ROUND(F62*H63,2)</f>
        <v>5771710.6399999997</v>
      </c>
      <c r="G63" s="67"/>
      <c r="H63" s="68">
        <v>0.13600000000000001</v>
      </c>
      <c r="I63" s="67"/>
      <c r="J63" s="67"/>
      <c r="K63" s="67"/>
      <c r="L63" s="67"/>
      <c r="M63" s="69"/>
      <c r="N63" s="69"/>
      <c r="O63" s="69"/>
    </row>
    <row r="64" spans="1:15" s="70" customFormat="1" ht="25.5" customHeight="1" x14ac:dyDescent="0.2">
      <c r="A64" s="71"/>
      <c r="C64" s="72" t="s">
        <v>115</v>
      </c>
      <c r="D64" s="73">
        <v>0.08</v>
      </c>
      <c r="E64" s="72"/>
      <c r="F64" s="74">
        <f>+ROUND(F62*D64,2)</f>
        <v>3395123.91</v>
      </c>
      <c r="G64" s="67"/>
      <c r="H64" s="68"/>
      <c r="I64" s="67"/>
      <c r="J64" s="67"/>
      <c r="K64" s="67"/>
      <c r="L64" s="67"/>
      <c r="M64" s="69"/>
      <c r="N64" s="69"/>
      <c r="O64" s="69"/>
    </row>
    <row r="65" spans="1:15" ht="6" customHeight="1" x14ac:dyDescent="0.2">
      <c r="A65" s="71"/>
      <c r="C65" s="75"/>
      <c r="D65" s="76"/>
      <c r="E65" s="75"/>
      <c r="F65" s="77"/>
      <c r="H65" s="68"/>
      <c r="I65" s="17"/>
      <c r="J65" s="17"/>
      <c r="K65" s="17"/>
      <c r="L65" s="17"/>
    </row>
    <row r="66" spans="1:15" ht="25.5" customHeight="1" x14ac:dyDescent="0.2">
      <c r="A66" s="78" t="s">
        <v>17</v>
      </c>
      <c r="B66" s="79"/>
      <c r="C66" s="80" t="s">
        <v>116</v>
      </c>
      <c r="D66" s="81"/>
      <c r="E66" s="81"/>
      <c r="F66" s="82">
        <f>+F63+F64+F62</f>
        <v>51605883.399999991</v>
      </c>
      <c r="G66" s="67">
        <f>+F62+F63+F64</f>
        <v>51605883.399999991</v>
      </c>
      <c r="H66" s="68"/>
      <c r="I66" s="17"/>
      <c r="J66" s="17"/>
      <c r="K66" s="17"/>
      <c r="L66" s="17"/>
    </row>
    <row r="67" spans="1:15" ht="15.75" customHeight="1" x14ac:dyDescent="0.2">
      <c r="A67" s="83"/>
      <c r="B67" s="63"/>
      <c r="C67" s="84"/>
      <c r="D67" s="85"/>
      <c r="E67" s="85"/>
      <c r="F67" s="86"/>
      <c r="H67" s="68"/>
      <c r="I67" s="17"/>
      <c r="J67" s="17"/>
      <c r="K67" s="17"/>
      <c r="L67" s="17"/>
    </row>
    <row r="68" spans="1:15" ht="15.75" customHeight="1" x14ac:dyDescent="0.2">
      <c r="A68" s="87" t="s">
        <v>118</v>
      </c>
      <c r="B68" s="70"/>
      <c r="C68" s="88"/>
      <c r="D68" s="75"/>
      <c r="E68" s="75"/>
      <c r="F68" s="89"/>
      <c r="H68" s="68"/>
      <c r="I68" s="17"/>
      <c r="J68" s="17"/>
      <c r="K68" s="17"/>
      <c r="L68" s="17"/>
    </row>
    <row r="69" spans="1:15" ht="7.5" customHeight="1" x14ac:dyDescent="0.2">
      <c r="A69" s="87"/>
      <c r="B69" s="70"/>
      <c r="C69" s="88"/>
      <c r="D69" s="75"/>
      <c r="E69" s="75"/>
      <c r="F69" s="89"/>
      <c r="H69" s="68"/>
      <c r="I69" s="17"/>
      <c r="J69" s="17"/>
      <c r="K69" s="17"/>
      <c r="L69" s="17"/>
    </row>
    <row r="70" spans="1:15" ht="19.5" customHeight="1" x14ac:dyDescent="0.2">
      <c r="A70" s="90" t="s">
        <v>18</v>
      </c>
      <c r="C70" s="91" t="s">
        <v>119</v>
      </c>
      <c r="D70" s="72"/>
      <c r="E70" s="72"/>
      <c r="F70" s="74">
        <v>532274.4</v>
      </c>
      <c r="H70" s="17"/>
      <c r="I70" s="17"/>
      <c r="J70" s="17"/>
      <c r="K70" s="17"/>
      <c r="L70" s="17"/>
    </row>
    <row r="71" spans="1:15" ht="19.5" customHeight="1" x14ac:dyDescent="0.2">
      <c r="A71" s="90" t="s">
        <v>19</v>
      </c>
      <c r="C71" s="91" t="s">
        <v>120</v>
      </c>
      <c r="D71" s="72"/>
      <c r="E71" s="72"/>
      <c r="F71" s="74">
        <v>353296.56</v>
      </c>
      <c r="H71" s="17"/>
      <c r="I71" s="17"/>
      <c r="J71" s="17"/>
      <c r="K71" s="17"/>
      <c r="L71" s="17"/>
    </row>
    <row r="72" spans="1:15" ht="19.5" customHeight="1" x14ac:dyDescent="0.2">
      <c r="A72" s="90" t="s">
        <v>137</v>
      </c>
      <c r="C72" s="92" t="s">
        <v>121</v>
      </c>
      <c r="D72" s="75"/>
      <c r="E72" s="93"/>
      <c r="F72" s="94">
        <v>3845320.96</v>
      </c>
      <c r="G72" s="95">
        <f>+F72/F66</f>
        <v>7.4513228078951957E-2</v>
      </c>
      <c r="H72" s="17"/>
      <c r="I72" s="17"/>
      <c r="J72" s="17"/>
      <c r="K72" s="17"/>
      <c r="L72" s="17"/>
    </row>
    <row r="73" spans="1:15" ht="19.5" customHeight="1" x14ac:dyDescent="0.2">
      <c r="A73" s="90" t="s">
        <v>138</v>
      </c>
      <c r="C73" s="92" t="s">
        <v>122</v>
      </c>
      <c r="D73" s="75"/>
      <c r="E73" s="96"/>
      <c r="F73" s="77">
        <v>2097105.63</v>
      </c>
      <c r="H73" s="17"/>
      <c r="I73" s="17"/>
      <c r="J73" s="17"/>
      <c r="K73" s="17"/>
      <c r="L73" s="17"/>
    </row>
    <row r="74" spans="1:15" ht="19.5" customHeight="1" x14ac:dyDescent="0.2">
      <c r="A74" s="78" t="s">
        <v>20</v>
      </c>
      <c r="B74" s="97"/>
      <c r="C74" s="98" t="s">
        <v>123</v>
      </c>
      <c r="D74" s="80"/>
      <c r="E74" s="99"/>
      <c r="F74" s="82">
        <f>SUM(F70:F73)</f>
        <v>6827997.5499999998</v>
      </c>
      <c r="H74" s="17"/>
      <c r="I74" s="17"/>
      <c r="J74" s="17"/>
      <c r="K74" s="17"/>
      <c r="L74" s="17"/>
    </row>
    <row r="75" spans="1:15" ht="19.5" customHeight="1" x14ac:dyDescent="0.2">
      <c r="A75" s="83"/>
      <c r="B75" s="100"/>
      <c r="C75" s="101"/>
      <c r="D75" s="102"/>
      <c r="E75" s="64"/>
      <c r="F75" s="103"/>
      <c r="H75" s="17"/>
      <c r="I75" s="17"/>
      <c r="J75" s="17"/>
      <c r="K75" s="17"/>
      <c r="L75" s="17"/>
    </row>
    <row r="76" spans="1:15" s="70" customFormat="1" ht="19.5" customHeight="1" x14ac:dyDescent="0.2">
      <c r="A76" s="90" t="s">
        <v>36</v>
      </c>
      <c r="B76" s="16"/>
      <c r="C76" s="185" t="str">
        <f>"SUB TOTAL COSTO DE OBRA ("&amp;A66&amp;") + SUB TOTAL COSTO SERVICIOS COMPLEMENTARIOS ("&amp;A74&amp;")"</f>
        <v>SUB TOTAL COSTO DE OBRA (C) + SUB TOTAL COSTO SERVICIOS COMPLEMENTARIOS (F)</v>
      </c>
      <c r="D76" s="185"/>
      <c r="E76" s="104"/>
      <c r="F76" s="105">
        <f>+F74+F66</f>
        <v>58433880.949999988</v>
      </c>
      <c r="G76" s="67"/>
      <c r="H76" s="67"/>
      <c r="I76" s="67"/>
      <c r="J76" s="67"/>
      <c r="K76" s="67"/>
      <c r="L76" s="67"/>
      <c r="M76" s="69"/>
      <c r="N76" s="69"/>
      <c r="O76" s="69"/>
    </row>
    <row r="77" spans="1:15" ht="19.5" customHeight="1" x14ac:dyDescent="0.2">
      <c r="A77" s="78"/>
      <c r="B77" s="97"/>
      <c r="C77" s="186"/>
      <c r="D77" s="186"/>
      <c r="E77" s="106"/>
      <c r="F77" s="82"/>
      <c r="H77" s="17"/>
      <c r="I77" s="17"/>
      <c r="J77" s="17"/>
      <c r="K77" s="17"/>
      <c r="L77" s="17"/>
    </row>
    <row r="78" spans="1:15" ht="19.5" customHeight="1" x14ac:dyDescent="0.2">
      <c r="A78" s="90"/>
      <c r="C78" s="107"/>
      <c r="D78" s="108"/>
      <c r="E78" s="72"/>
      <c r="F78" s="105"/>
      <c r="H78" s="17"/>
      <c r="I78" s="17"/>
      <c r="J78" s="17"/>
      <c r="K78" s="17"/>
      <c r="L78" s="17"/>
    </row>
    <row r="79" spans="1:15" ht="19.5" customHeight="1" x14ac:dyDescent="0.2">
      <c r="A79" s="87" t="s">
        <v>124</v>
      </c>
      <c r="C79" s="107"/>
      <c r="D79" s="108"/>
      <c r="E79" s="72"/>
      <c r="F79" s="105"/>
      <c r="H79" s="17"/>
      <c r="I79" s="17"/>
      <c r="J79" s="17"/>
      <c r="K79" s="17"/>
      <c r="L79" s="17"/>
    </row>
    <row r="80" spans="1:15" ht="55.5" customHeight="1" x14ac:dyDescent="0.2">
      <c r="A80" s="90" t="s">
        <v>37</v>
      </c>
      <c r="C80" s="109" t="s">
        <v>70</v>
      </c>
      <c r="E80" s="75"/>
      <c r="F80" s="74">
        <v>26015</v>
      </c>
      <c r="H80" s="17"/>
      <c r="I80" s="17"/>
      <c r="J80" s="17"/>
      <c r="K80" s="17"/>
      <c r="L80" s="17"/>
    </row>
    <row r="81" spans="1:15" ht="19.5" customHeight="1" x14ac:dyDescent="0.2">
      <c r="A81" s="90" t="s">
        <v>38</v>
      </c>
      <c r="C81" s="91" t="s">
        <v>71</v>
      </c>
      <c r="E81" s="75"/>
      <c r="F81" s="74">
        <v>88031.200000000012</v>
      </c>
      <c r="H81" s="17"/>
      <c r="I81" s="17"/>
      <c r="J81" s="17"/>
      <c r="K81" s="17"/>
      <c r="L81" s="17"/>
    </row>
    <row r="82" spans="1:15" ht="31.5" customHeight="1" x14ac:dyDescent="0.2">
      <c r="A82" s="90" t="s">
        <v>125</v>
      </c>
      <c r="B82" s="110"/>
      <c r="C82" s="109" t="s">
        <v>69</v>
      </c>
      <c r="E82" s="75"/>
      <c r="F82" s="74">
        <v>21750.19</v>
      </c>
      <c r="H82" s="17"/>
      <c r="I82" s="17"/>
      <c r="J82" s="17"/>
      <c r="K82" s="17"/>
      <c r="L82" s="17"/>
    </row>
    <row r="83" spans="1:15" ht="19.5" customHeight="1" x14ac:dyDescent="0.2">
      <c r="A83" s="90" t="s">
        <v>139</v>
      </c>
      <c r="B83" s="110"/>
      <c r="C83" s="91" t="s">
        <v>24</v>
      </c>
      <c r="E83" s="75"/>
      <c r="F83" s="74">
        <v>37500</v>
      </c>
      <c r="H83" s="17"/>
      <c r="I83" s="17"/>
      <c r="J83" s="17"/>
      <c r="K83" s="17"/>
      <c r="L83" s="17"/>
    </row>
    <row r="84" spans="1:15" ht="19.5" customHeight="1" x14ac:dyDescent="0.2">
      <c r="A84" s="90" t="s">
        <v>140</v>
      </c>
      <c r="B84" s="110"/>
      <c r="C84" s="91" t="s">
        <v>135</v>
      </c>
      <c r="E84" s="75"/>
      <c r="F84" s="111">
        <v>340480</v>
      </c>
      <c r="H84" s="17"/>
      <c r="I84" s="17"/>
      <c r="J84" s="17"/>
      <c r="K84" s="17"/>
      <c r="L84" s="17"/>
    </row>
    <row r="85" spans="1:15" ht="30.75" customHeight="1" x14ac:dyDescent="0.2">
      <c r="A85" s="90" t="s">
        <v>126</v>
      </c>
      <c r="C85" s="112" t="s">
        <v>127</v>
      </c>
      <c r="F85" s="105">
        <f>SUM(F80:F84)</f>
        <v>513776.39</v>
      </c>
      <c r="H85" s="17"/>
    </row>
    <row r="86" spans="1:15" ht="9.75" customHeight="1" x14ac:dyDescent="0.2">
      <c r="A86" s="78"/>
      <c r="B86" s="97"/>
      <c r="C86" s="113"/>
      <c r="D86" s="97"/>
      <c r="E86" s="97"/>
      <c r="F86" s="114"/>
      <c r="H86" s="17"/>
    </row>
    <row r="87" spans="1:15" ht="17.25" customHeight="1" x14ac:dyDescent="0.2">
      <c r="A87" s="115"/>
      <c r="B87" s="100"/>
      <c r="C87" s="100"/>
      <c r="D87" s="100"/>
      <c r="E87" s="100"/>
      <c r="F87" s="116"/>
      <c r="H87" s="17"/>
    </row>
    <row r="88" spans="1:15" ht="30.75" customHeight="1" x14ac:dyDescent="0.2">
      <c r="A88" s="117" t="s">
        <v>128</v>
      </c>
      <c r="C88" s="91" t="str">
        <f>+"SUB TOTAL COSTO DE OBRAS, SERVICIOS COMPLEMENTARIOS Y PAGOS A NOMBRE DE SEDAPAL ("&amp;A76&amp;"+"&amp;A85&amp;")"</f>
        <v>SUB TOTAL COSTO DE OBRAS, SERVICIOS COMPLEMENTARIOS Y PAGOS A NOMBRE DE SEDAPAL (G+K)</v>
      </c>
      <c r="F88" s="74">
        <f>+F85+F76</f>
        <v>58947657.339999989</v>
      </c>
      <c r="H88" s="17"/>
    </row>
    <row r="89" spans="1:15" ht="30.75" customHeight="1" x14ac:dyDescent="0.2">
      <c r="A89" s="90"/>
      <c r="B89" s="70" t="s">
        <v>130</v>
      </c>
      <c r="C89" s="91" t="s">
        <v>131</v>
      </c>
      <c r="F89" s="111">
        <f>+ROUND(F88*0.18,2)</f>
        <v>10610578.32</v>
      </c>
      <c r="H89" s="17"/>
    </row>
    <row r="90" spans="1:15" ht="30.75" customHeight="1" x14ac:dyDescent="0.2">
      <c r="A90" s="117" t="s">
        <v>132</v>
      </c>
      <c r="C90" s="91"/>
      <c r="F90" s="105">
        <f>+F88+F89</f>
        <v>69558235.659999996</v>
      </c>
      <c r="H90" s="17"/>
    </row>
    <row r="91" spans="1:15" ht="30.75" customHeight="1" x14ac:dyDescent="0.2">
      <c r="A91" s="90"/>
      <c r="C91" s="91" t="str">
        <f>"CONTRIBUCIÓN AL SENCICO (0.2 % de "&amp;A76&amp;")"</f>
        <v>CONTRIBUCIÓN AL SENCICO (0.2 % de G)</v>
      </c>
      <c r="F91" s="111">
        <f>ROUND((F76-F72-F73)*0.2/100,2)</f>
        <v>104982.91</v>
      </c>
      <c r="G91" s="99">
        <f>+Presupuesto!E96</f>
        <v>789.66</v>
      </c>
      <c r="H91" s="17">
        <f>+F91-G91</f>
        <v>104193.25</v>
      </c>
    </row>
    <row r="92" spans="1:15" ht="30.75" customHeight="1" thickBot="1" x14ac:dyDescent="0.25">
      <c r="A92" s="118"/>
      <c r="B92" s="119"/>
      <c r="C92" s="120" t="s">
        <v>133</v>
      </c>
      <c r="D92" s="119"/>
      <c r="E92" s="119"/>
      <c r="F92" s="121">
        <f>+F90+F91</f>
        <v>69663218.569999993</v>
      </c>
      <c r="H92" s="17"/>
    </row>
    <row r="93" spans="1:15" ht="6.75" customHeight="1" x14ac:dyDescent="0.2">
      <c r="I93" s="17"/>
      <c r="J93" s="17"/>
      <c r="K93" s="17"/>
      <c r="L93" s="17"/>
    </row>
    <row r="94" spans="1:15" s="123" customFormat="1" x14ac:dyDescent="0.2">
      <c r="A94" s="122" t="s">
        <v>134</v>
      </c>
      <c r="G94" s="124"/>
      <c r="H94" s="125"/>
      <c r="I94" s="124"/>
      <c r="J94" s="124"/>
      <c r="K94" s="124"/>
      <c r="L94" s="124"/>
      <c r="M94" s="125"/>
      <c r="N94" s="125"/>
      <c r="O94" s="125"/>
    </row>
    <row r="95" spans="1:15" s="123" customFormat="1" ht="10.5" x14ac:dyDescent="0.15">
      <c r="C95" s="123" t="s">
        <v>25</v>
      </c>
      <c r="G95" s="124"/>
      <c r="H95" s="125"/>
      <c r="I95" s="124"/>
      <c r="J95" s="124"/>
      <c r="K95" s="124"/>
      <c r="L95" s="124"/>
      <c r="M95" s="125"/>
      <c r="N95" s="125"/>
      <c r="O95" s="125"/>
    </row>
    <row r="96" spans="1:15" x14ac:dyDescent="0.2">
      <c r="I96" s="17"/>
      <c r="J96" s="17"/>
      <c r="K96" s="17"/>
      <c r="L96" s="17"/>
    </row>
    <row r="97" spans="6:12" x14ac:dyDescent="0.2">
      <c r="I97" s="17"/>
      <c r="J97" s="17"/>
      <c r="K97" s="17"/>
      <c r="L97" s="17"/>
    </row>
    <row r="98" spans="6:12" x14ac:dyDescent="0.2">
      <c r="I98" s="17"/>
      <c r="J98" s="17"/>
      <c r="K98" s="17"/>
      <c r="L98" s="17"/>
    </row>
    <row r="99" spans="6:12" x14ac:dyDescent="0.2">
      <c r="F99" s="126"/>
      <c r="I99" s="17"/>
      <c r="J99" s="17"/>
      <c r="K99" s="17"/>
      <c r="L99" s="17"/>
    </row>
    <row r="100" spans="6:12" x14ac:dyDescent="0.2">
      <c r="I100" s="17"/>
      <c r="J100" s="17"/>
      <c r="K100" s="17"/>
      <c r="L100" s="17"/>
    </row>
    <row r="101" spans="6:12" x14ac:dyDescent="0.2">
      <c r="F101" s="127"/>
    </row>
    <row r="102" spans="6:12" x14ac:dyDescent="0.2">
      <c r="F102" s="128"/>
    </row>
  </sheetData>
  <mergeCells count="5">
    <mergeCell ref="C76:D77"/>
    <mergeCell ref="C4:F4"/>
    <mergeCell ref="A8:B8"/>
    <mergeCell ref="A1:F1"/>
    <mergeCell ref="A2:F2"/>
  </mergeCells>
  <phoneticPr fontId="18" type="noConversion"/>
  <printOptions horizontalCentered="1"/>
  <pageMargins left="0.59055118110236227" right="0.19685039370078741" top="0.59055118110236227" bottom="0.74803149606299213" header="0" footer="0"/>
  <pageSetup paperSize="9" scale="78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N105"/>
  <sheetViews>
    <sheetView tabSelected="1" view="pageBreakPreview" zoomScale="75" zoomScaleNormal="75" zoomScaleSheetLayoutView="75" workbookViewId="0">
      <selection activeCell="D18" sqref="D18"/>
    </sheetView>
  </sheetViews>
  <sheetFormatPr baseColWidth="10" defaultColWidth="11.42578125" defaultRowHeight="12.75" x14ac:dyDescent="0.2"/>
  <cols>
    <col min="1" max="1" width="11.42578125" style="16"/>
    <col min="2" max="2" width="4.42578125" style="16" customWidth="1"/>
    <col min="3" max="3" width="10.28515625" style="16" customWidth="1"/>
    <col min="4" max="4" width="82.7109375" style="16" customWidth="1"/>
    <col min="5" max="5" width="16.85546875" style="16" customWidth="1"/>
    <col min="6" max="6" width="14.28515625" style="18" customWidth="1"/>
    <col min="7" max="7" width="18" style="18" customWidth="1"/>
    <col min="8" max="8" width="17.5703125" style="18" customWidth="1"/>
    <col min="9" max="11" width="14.28515625" style="18" customWidth="1"/>
    <col min="12" max="14" width="11.42578125" style="18"/>
    <col min="15" max="16384" width="11.42578125" style="16"/>
  </cols>
  <sheetData>
    <row r="1" spans="2:14" s="3" customFormat="1" ht="12.75" customHeight="1" x14ac:dyDescent="0.2">
      <c r="B1" s="193" t="s">
        <v>269</v>
      </c>
      <c r="C1" s="193"/>
      <c r="D1" s="193"/>
      <c r="E1" s="193"/>
      <c r="F1" s="2"/>
      <c r="G1" s="2"/>
      <c r="H1" s="2"/>
      <c r="I1" s="2"/>
      <c r="J1" s="2"/>
      <c r="K1" s="2"/>
      <c r="L1" s="2"/>
      <c r="M1" s="2"/>
      <c r="N1" s="2"/>
    </row>
    <row r="2" spans="2:14" s="3" customFormat="1" ht="7.5" customHeight="1" x14ac:dyDescent="0.2">
      <c r="B2" s="192"/>
      <c r="C2" s="192"/>
      <c r="D2" s="192"/>
      <c r="E2" s="192"/>
      <c r="F2" s="2"/>
      <c r="G2" s="2"/>
      <c r="H2" s="2"/>
      <c r="I2" s="2"/>
      <c r="J2" s="2"/>
      <c r="K2" s="2"/>
      <c r="L2" s="2"/>
      <c r="M2" s="2"/>
      <c r="N2" s="2"/>
    </row>
    <row r="3" spans="2:14" s="3" customFormat="1" ht="4.5" customHeight="1" x14ac:dyDescent="0.3">
      <c r="B3" s="4"/>
      <c r="C3" s="5"/>
      <c r="D3" s="5"/>
      <c r="E3" s="4"/>
      <c r="F3" s="2"/>
      <c r="G3" s="2"/>
      <c r="H3" s="2"/>
      <c r="I3" s="2"/>
      <c r="J3" s="2"/>
      <c r="K3" s="2"/>
      <c r="L3" s="2"/>
      <c r="M3" s="2"/>
      <c r="N3" s="2"/>
    </row>
    <row r="4" spans="2:14" s="9" customFormat="1" ht="33.6" customHeight="1" x14ac:dyDescent="0.2">
      <c r="B4" s="132" t="s">
        <v>267</v>
      </c>
      <c r="C4" s="132"/>
      <c r="D4" s="194" t="s">
        <v>268</v>
      </c>
      <c r="E4" s="194"/>
      <c r="F4" s="8"/>
      <c r="G4" s="8"/>
      <c r="H4" s="8"/>
      <c r="I4" s="8"/>
      <c r="J4" s="8"/>
      <c r="K4" s="8"/>
      <c r="L4" s="8"/>
      <c r="M4" s="8"/>
      <c r="N4" s="8"/>
    </row>
    <row r="5" spans="2:14" s="9" customFormat="1" ht="12.75" customHeight="1" x14ac:dyDescent="0.2">
      <c r="B5" s="132" t="s">
        <v>2</v>
      </c>
      <c r="C5" s="10"/>
      <c r="D5" s="11" t="s">
        <v>3</v>
      </c>
      <c r="E5" s="12"/>
      <c r="F5" s="8"/>
      <c r="G5" s="8"/>
      <c r="H5" s="8"/>
      <c r="I5" s="8"/>
      <c r="J5" s="8"/>
      <c r="K5" s="8"/>
      <c r="L5" s="8"/>
      <c r="M5" s="8"/>
      <c r="N5" s="8"/>
    </row>
    <row r="6" spans="2:14" s="3" customFormat="1" ht="12.75" customHeight="1" x14ac:dyDescent="0.2">
      <c r="B6" s="133" t="s">
        <v>1</v>
      </c>
      <c r="C6" s="13"/>
      <c r="D6" s="11">
        <v>44109</v>
      </c>
      <c r="E6" s="14"/>
      <c r="F6" s="2"/>
      <c r="G6" s="2"/>
      <c r="H6" s="2"/>
      <c r="I6" s="2"/>
      <c r="J6" s="2"/>
      <c r="K6" s="2"/>
      <c r="L6" s="2"/>
      <c r="M6" s="2"/>
      <c r="N6" s="2"/>
    </row>
    <row r="7" spans="2:14" ht="13.5" thickBot="1" x14ac:dyDescent="0.25">
      <c r="B7" s="15" t="s">
        <v>6</v>
      </c>
    </row>
    <row r="8" spans="2:14" ht="37.5" customHeight="1" x14ac:dyDescent="0.2">
      <c r="B8" s="195" t="s">
        <v>4</v>
      </c>
      <c r="C8" s="190"/>
      <c r="D8" s="19" t="s">
        <v>5</v>
      </c>
      <c r="E8" s="20" t="s">
        <v>111</v>
      </c>
    </row>
    <row r="9" spans="2:14" ht="17.25" customHeight="1" x14ac:dyDescent="0.2">
      <c r="B9" s="158"/>
      <c r="C9" s="159"/>
      <c r="D9" s="136"/>
      <c r="E9" s="134"/>
    </row>
    <row r="10" spans="2:14" ht="15.75" x14ac:dyDescent="0.2">
      <c r="B10" s="148"/>
      <c r="C10" s="149" t="s">
        <v>72</v>
      </c>
      <c r="D10" s="137" t="s">
        <v>265</v>
      </c>
      <c r="E10" s="135"/>
    </row>
    <row r="11" spans="2:14" ht="15.75" x14ac:dyDescent="0.25">
      <c r="B11" s="150"/>
      <c r="C11" s="149" t="s">
        <v>142</v>
      </c>
      <c r="D11" s="138" t="s">
        <v>266</v>
      </c>
      <c r="E11" s="151">
        <v>15098.26</v>
      </c>
      <c r="G11" s="34"/>
    </row>
    <row r="12" spans="2:14" ht="15.75" x14ac:dyDescent="0.25">
      <c r="B12" s="150"/>
      <c r="C12" s="152" t="s">
        <v>143</v>
      </c>
      <c r="D12" s="184" t="s">
        <v>144</v>
      </c>
      <c r="E12" s="153">
        <v>3644.34</v>
      </c>
    </row>
    <row r="13" spans="2:14" ht="15.75" x14ac:dyDescent="0.25">
      <c r="B13" s="150"/>
      <c r="C13" s="152" t="s">
        <v>145</v>
      </c>
      <c r="D13" s="184" t="s">
        <v>146</v>
      </c>
      <c r="E13" s="153">
        <v>4462</v>
      </c>
    </row>
    <row r="14" spans="2:14" ht="15.75" x14ac:dyDescent="0.25">
      <c r="B14" s="150"/>
      <c r="C14" s="152" t="s">
        <v>147</v>
      </c>
      <c r="D14" s="184" t="s">
        <v>148</v>
      </c>
      <c r="E14" s="153">
        <v>2806.38</v>
      </c>
    </row>
    <row r="15" spans="2:14" ht="15.75" x14ac:dyDescent="0.25">
      <c r="B15" s="150"/>
      <c r="C15" s="152" t="s">
        <v>149</v>
      </c>
      <c r="D15" s="184" t="s">
        <v>150</v>
      </c>
      <c r="E15" s="153">
        <v>4185.54</v>
      </c>
    </row>
    <row r="16" spans="2:14" ht="15.75" x14ac:dyDescent="0.25">
      <c r="B16" s="150"/>
      <c r="C16" s="149" t="s">
        <v>151</v>
      </c>
      <c r="D16" s="138" t="s">
        <v>152</v>
      </c>
      <c r="E16" s="151">
        <v>137649</v>
      </c>
    </row>
    <row r="17" spans="2:7" ht="15.75" x14ac:dyDescent="0.25">
      <c r="B17" s="150"/>
      <c r="C17" s="154" t="s">
        <v>153</v>
      </c>
      <c r="D17" s="139" t="s">
        <v>154</v>
      </c>
      <c r="E17" s="155">
        <v>996.62</v>
      </c>
    </row>
    <row r="18" spans="2:7" ht="15.75" x14ac:dyDescent="0.25">
      <c r="B18" s="150"/>
      <c r="C18" s="154" t="s">
        <v>155</v>
      </c>
      <c r="D18" s="139" t="s">
        <v>156</v>
      </c>
      <c r="E18" s="155">
        <v>526.5</v>
      </c>
    </row>
    <row r="19" spans="2:7" ht="15.75" x14ac:dyDescent="0.25">
      <c r="B19" s="150"/>
      <c r="C19" s="154" t="s">
        <v>157</v>
      </c>
      <c r="D19" s="140" t="s">
        <v>158</v>
      </c>
      <c r="E19" s="155">
        <v>2083.2400000000002</v>
      </c>
      <c r="G19" s="34"/>
    </row>
    <row r="20" spans="2:7" ht="15.75" x14ac:dyDescent="0.25">
      <c r="B20" s="150"/>
      <c r="C20" s="154" t="s">
        <v>159</v>
      </c>
      <c r="D20" s="140" t="s">
        <v>160</v>
      </c>
      <c r="E20" s="155">
        <v>7100.54</v>
      </c>
    </row>
    <row r="21" spans="2:7" ht="15.75" x14ac:dyDescent="0.25">
      <c r="B21" s="150"/>
      <c r="C21" s="154" t="s">
        <v>161</v>
      </c>
      <c r="D21" s="139" t="s">
        <v>162</v>
      </c>
      <c r="E21" s="155">
        <v>4293.79</v>
      </c>
    </row>
    <row r="22" spans="2:7" ht="25.5" x14ac:dyDescent="0.25">
      <c r="B22" s="150"/>
      <c r="C22" s="154" t="s">
        <v>163</v>
      </c>
      <c r="D22" s="140" t="s">
        <v>271</v>
      </c>
      <c r="E22" s="155">
        <v>32366.62</v>
      </c>
    </row>
    <row r="23" spans="2:7" ht="25.5" x14ac:dyDescent="0.25">
      <c r="B23" s="150"/>
      <c r="C23" s="154" t="s">
        <v>164</v>
      </c>
      <c r="D23" s="140" t="s">
        <v>262</v>
      </c>
      <c r="E23" s="155">
        <v>28759.81</v>
      </c>
    </row>
    <row r="24" spans="2:7" ht="25.5" x14ac:dyDescent="0.25">
      <c r="B24" s="150"/>
      <c r="C24" s="154" t="s">
        <v>165</v>
      </c>
      <c r="D24" s="140" t="s">
        <v>166</v>
      </c>
      <c r="E24" s="155">
        <v>23048</v>
      </c>
    </row>
    <row r="25" spans="2:7" ht="25.5" x14ac:dyDescent="0.25">
      <c r="B25" s="150"/>
      <c r="C25" s="154" t="s">
        <v>167</v>
      </c>
      <c r="D25" s="140" t="s">
        <v>168</v>
      </c>
      <c r="E25" s="155">
        <v>4178.3999999999996</v>
      </c>
    </row>
    <row r="26" spans="2:7" ht="15.75" x14ac:dyDescent="0.25">
      <c r="B26" s="150"/>
      <c r="C26" s="154" t="s">
        <v>169</v>
      </c>
      <c r="D26" s="139" t="s">
        <v>263</v>
      </c>
      <c r="E26" s="155">
        <v>34295.480000000003</v>
      </c>
    </row>
    <row r="27" spans="2:7" ht="15.75" x14ac:dyDescent="0.25">
      <c r="B27" s="150"/>
      <c r="C27" s="149" t="s">
        <v>170</v>
      </c>
      <c r="D27" s="138" t="s">
        <v>171</v>
      </c>
      <c r="E27" s="151">
        <v>10198.02</v>
      </c>
    </row>
    <row r="28" spans="2:7" ht="15.75" x14ac:dyDescent="0.25">
      <c r="B28" s="150"/>
      <c r="C28" s="154" t="s">
        <v>172</v>
      </c>
      <c r="D28" s="139" t="s">
        <v>173</v>
      </c>
      <c r="E28" s="155">
        <v>1086.1100000000001</v>
      </c>
      <c r="G28" s="34"/>
    </row>
    <row r="29" spans="2:7" ht="15.75" x14ac:dyDescent="0.25">
      <c r="B29" s="150"/>
      <c r="C29" s="154" t="s">
        <v>174</v>
      </c>
      <c r="D29" s="139" t="s">
        <v>175</v>
      </c>
      <c r="E29" s="155">
        <v>112.65</v>
      </c>
    </row>
    <row r="30" spans="2:7" ht="15.75" x14ac:dyDescent="0.25">
      <c r="B30" s="150"/>
      <c r="C30" s="154" t="s">
        <v>176</v>
      </c>
      <c r="D30" s="139" t="s">
        <v>177</v>
      </c>
      <c r="E30" s="155">
        <v>126.71000000000001</v>
      </c>
    </row>
    <row r="31" spans="2:7" ht="15.75" x14ac:dyDescent="0.25">
      <c r="B31" s="150"/>
      <c r="C31" s="154" t="s">
        <v>178</v>
      </c>
      <c r="D31" s="139" t="s">
        <v>179</v>
      </c>
      <c r="E31" s="155">
        <v>559.6</v>
      </c>
    </row>
    <row r="32" spans="2:7" ht="15.75" x14ac:dyDescent="0.25">
      <c r="B32" s="150"/>
      <c r="C32" s="154" t="s">
        <v>180</v>
      </c>
      <c r="D32" s="139" t="s">
        <v>181</v>
      </c>
      <c r="E32" s="155">
        <v>617.20000000000005</v>
      </c>
    </row>
    <row r="33" spans="2:5" ht="15.75" x14ac:dyDescent="0.25">
      <c r="B33" s="150"/>
      <c r="C33" s="154" t="s">
        <v>182</v>
      </c>
      <c r="D33" s="139" t="s">
        <v>183</v>
      </c>
      <c r="E33" s="155">
        <v>47.800000000000004</v>
      </c>
    </row>
    <row r="34" spans="2:5" ht="15.75" x14ac:dyDescent="0.25">
      <c r="B34" s="150"/>
      <c r="C34" s="154" t="s">
        <v>184</v>
      </c>
      <c r="D34" s="139" t="s">
        <v>185</v>
      </c>
      <c r="E34" s="155">
        <v>244.9</v>
      </c>
    </row>
    <row r="35" spans="2:5" ht="15.75" x14ac:dyDescent="0.25">
      <c r="B35" s="150"/>
      <c r="C35" s="154" t="s">
        <v>186</v>
      </c>
      <c r="D35" s="139" t="s">
        <v>187</v>
      </c>
      <c r="E35" s="155">
        <v>1365.18</v>
      </c>
    </row>
    <row r="36" spans="2:5" ht="15.75" x14ac:dyDescent="0.25">
      <c r="B36" s="150"/>
      <c r="C36" s="154" t="s">
        <v>188</v>
      </c>
      <c r="D36" s="139" t="s">
        <v>189</v>
      </c>
      <c r="E36" s="155">
        <v>435.29</v>
      </c>
    </row>
    <row r="37" spans="2:5" ht="15.75" x14ac:dyDescent="0.25">
      <c r="B37" s="150"/>
      <c r="C37" s="154" t="s">
        <v>190</v>
      </c>
      <c r="D37" s="139" t="s">
        <v>191</v>
      </c>
      <c r="E37" s="155">
        <v>461.84000000000003</v>
      </c>
    </row>
    <row r="38" spans="2:5" ht="15.75" x14ac:dyDescent="0.25">
      <c r="B38" s="150"/>
      <c r="C38" s="154" t="s">
        <v>192</v>
      </c>
      <c r="D38" s="139" t="s">
        <v>193</v>
      </c>
      <c r="E38" s="155">
        <v>1809.91</v>
      </c>
    </row>
    <row r="39" spans="2:5" ht="15.75" x14ac:dyDescent="0.25">
      <c r="B39" s="150"/>
      <c r="C39" s="154" t="s">
        <v>194</v>
      </c>
      <c r="D39" s="139" t="s">
        <v>195</v>
      </c>
      <c r="E39" s="155">
        <v>2271.4700000000003</v>
      </c>
    </row>
    <row r="40" spans="2:5" ht="15.75" x14ac:dyDescent="0.25">
      <c r="B40" s="150"/>
      <c r="C40" s="154" t="s">
        <v>196</v>
      </c>
      <c r="D40" s="139" t="s">
        <v>259</v>
      </c>
      <c r="E40" s="155">
        <v>311.99</v>
      </c>
    </row>
    <row r="41" spans="2:5" ht="15.75" x14ac:dyDescent="0.25">
      <c r="B41" s="150"/>
      <c r="C41" s="154" t="s">
        <v>197</v>
      </c>
      <c r="D41" s="139" t="s">
        <v>198</v>
      </c>
      <c r="E41" s="155">
        <v>747.37</v>
      </c>
    </row>
    <row r="42" spans="2:5" ht="15.75" x14ac:dyDescent="0.25">
      <c r="B42" s="150"/>
      <c r="C42" s="149" t="s">
        <v>199</v>
      </c>
      <c r="D42" s="138" t="s">
        <v>200</v>
      </c>
      <c r="E42" s="151">
        <v>77978.210000000006</v>
      </c>
    </row>
    <row r="43" spans="2:5" ht="25.5" x14ac:dyDescent="0.25">
      <c r="B43" s="150"/>
      <c r="C43" s="154" t="s">
        <v>201</v>
      </c>
      <c r="D43" s="140" t="s">
        <v>202</v>
      </c>
      <c r="E43" s="155">
        <v>1500.28</v>
      </c>
    </row>
    <row r="44" spans="2:5" ht="25.5" x14ac:dyDescent="0.25">
      <c r="B44" s="150"/>
      <c r="C44" s="154" t="s">
        <v>203</v>
      </c>
      <c r="D44" s="140" t="s">
        <v>204</v>
      </c>
      <c r="E44" s="155">
        <v>11345.83</v>
      </c>
    </row>
    <row r="45" spans="2:5" ht="25.5" x14ac:dyDescent="0.25">
      <c r="B45" s="150"/>
      <c r="C45" s="154" t="s">
        <v>205</v>
      </c>
      <c r="D45" s="140" t="s">
        <v>206</v>
      </c>
      <c r="E45" s="155">
        <v>2132.44</v>
      </c>
    </row>
    <row r="46" spans="2:5" ht="25.5" x14ac:dyDescent="0.25">
      <c r="B46" s="150"/>
      <c r="C46" s="154" t="s">
        <v>207</v>
      </c>
      <c r="D46" s="140" t="s">
        <v>208</v>
      </c>
      <c r="E46" s="155">
        <v>12497.86</v>
      </c>
    </row>
    <row r="47" spans="2:5" ht="15.75" x14ac:dyDescent="0.25">
      <c r="B47" s="150"/>
      <c r="C47" s="154" t="s">
        <v>209</v>
      </c>
      <c r="D47" s="139" t="s">
        <v>210</v>
      </c>
      <c r="E47" s="155">
        <v>1006.49</v>
      </c>
    </row>
    <row r="48" spans="2:5" ht="15.75" x14ac:dyDescent="0.25">
      <c r="B48" s="150"/>
      <c r="C48" s="154" t="s">
        <v>211</v>
      </c>
      <c r="D48" s="139" t="s">
        <v>212</v>
      </c>
      <c r="E48" s="155">
        <v>65.08</v>
      </c>
    </row>
    <row r="49" spans="2:5" ht="15.75" x14ac:dyDescent="0.25">
      <c r="B49" s="150"/>
      <c r="C49" s="154" t="s">
        <v>213</v>
      </c>
      <c r="D49" s="139" t="s">
        <v>179</v>
      </c>
      <c r="E49" s="155">
        <v>4358.1000000000004</v>
      </c>
    </row>
    <row r="50" spans="2:5" ht="15.75" x14ac:dyDescent="0.25">
      <c r="B50" s="150"/>
      <c r="C50" s="154" t="s">
        <v>214</v>
      </c>
      <c r="D50" s="139" t="s">
        <v>215</v>
      </c>
      <c r="E50" s="155">
        <v>1437.82</v>
      </c>
    </row>
    <row r="51" spans="2:5" ht="15.75" x14ac:dyDescent="0.25">
      <c r="B51" s="150"/>
      <c r="C51" s="154" t="s">
        <v>216</v>
      </c>
      <c r="D51" s="139" t="s">
        <v>217</v>
      </c>
      <c r="E51" s="155">
        <v>608.4</v>
      </c>
    </row>
    <row r="52" spans="2:5" ht="15.75" x14ac:dyDescent="0.25">
      <c r="B52" s="150"/>
      <c r="C52" s="154" t="s">
        <v>218</v>
      </c>
      <c r="D52" s="140" t="s">
        <v>219</v>
      </c>
      <c r="E52" s="155">
        <v>1703.16</v>
      </c>
    </row>
    <row r="53" spans="2:5" ht="29.25" customHeight="1" x14ac:dyDescent="0.25">
      <c r="B53" s="150"/>
      <c r="C53" s="154" t="s">
        <v>220</v>
      </c>
      <c r="D53" s="140" t="s">
        <v>221</v>
      </c>
      <c r="E53" s="155">
        <v>14933.93</v>
      </c>
    </row>
    <row r="54" spans="2:5" ht="29.25" customHeight="1" x14ac:dyDescent="0.25">
      <c r="B54" s="150"/>
      <c r="C54" s="154" t="s">
        <v>222</v>
      </c>
      <c r="D54" s="140" t="s">
        <v>223</v>
      </c>
      <c r="E54" s="155">
        <v>1888.23</v>
      </c>
    </row>
    <row r="55" spans="2:5" ht="25.5" customHeight="1" x14ac:dyDescent="0.25">
      <c r="B55" s="150"/>
      <c r="C55" s="154" t="s">
        <v>224</v>
      </c>
      <c r="D55" s="140" t="s">
        <v>225</v>
      </c>
      <c r="E55" s="155">
        <v>24500.59</v>
      </c>
    </row>
    <row r="56" spans="2:5" ht="29.25" customHeight="1" x14ac:dyDescent="0.25">
      <c r="B56" s="150"/>
      <c r="C56" s="149" t="s">
        <v>226</v>
      </c>
      <c r="D56" s="138" t="s">
        <v>227</v>
      </c>
      <c r="E56" s="151">
        <v>20437.7</v>
      </c>
    </row>
    <row r="57" spans="2:5" ht="15.75" x14ac:dyDescent="0.25">
      <c r="B57" s="150"/>
      <c r="C57" s="154" t="s">
        <v>228</v>
      </c>
      <c r="D57" s="139" t="s">
        <v>229</v>
      </c>
      <c r="E57" s="155">
        <v>1900</v>
      </c>
    </row>
    <row r="58" spans="2:5" ht="15.75" x14ac:dyDescent="0.25">
      <c r="B58" s="150"/>
      <c r="C58" s="154" t="s">
        <v>230</v>
      </c>
      <c r="D58" s="139" t="s">
        <v>231</v>
      </c>
      <c r="E58" s="155">
        <v>7978.8</v>
      </c>
    </row>
    <row r="59" spans="2:5" ht="15.75" x14ac:dyDescent="0.25">
      <c r="B59" s="150"/>
      <c r="C59" s="154" t="s">
        <v>232</v>
      </c>
      <c r="D59" s="139" t="s">
        <v>233</v>
      </c>
      <c r="E59" s="155">
        <v>5915</v>
      </c>
    </row>
    <row r="60" spans="2:5" ht="15.75" x14ac:dyDescent="0.25">
      <c r="B60" s="150"/>
      <c r="C60" s="154" t="s">
        <v>234</v>
      </c>
      <c r="D60" s="139" t="s">
        <v>235</v>
      </c>
      <c r="E60" s="155">
        <v>4643.9000000000005</v>
      </c>
    </row>
    <row r="61" spans="2:5" ht="15.75" x14ac:dyDescent="0.25">
      <c r="B61" s="150"/>
      <c r="C61" s="149" t="s">
        <v>236</v>
      </c>
      <c r="D61" s="138" t="s">
        <v>237</v>
      </c>
      <c r="E61" s="151">
        <v>11684.89</v>
      </c>
    </row>
    <row r="62" spans="2:5" ht="25.5" x14ac:dyDescent="0.25">
      <c r="B62" s="150"/>
      <c r="C62" s="154" t="s">
        <v>238</v>
      </c>
      <c r="D62" s="139" t="s">
        <v>272</v>
      </c>
      <c r="E62" s="155">
        <v>4600</v>
      </c>
    </row>
    <row r="63" spans="2:5" ht="15.75" x14ac:dyDescent="0.25">
      <c r="B63" s="150"/>
      <c r="C63" s="154" t="s">
        <v>239</v>
      </c>
      <c r="D63" s="139" t="s">
        <v>240</v>
      </c>
      <c r="E63" s="155">
        <v>1749.49</v>
      </c>
    </row>
    <row r="64" spans="2:5" ht="15.75" x14ac:dyDescent="0.25">
      <c r="B64" s="150"/>
      <c r="C64" s="154" t="s">
        <v>241</v>
      </c>
      <c r="D64" s="139" t="s">
        <v>242</v>
      </c>
      <c r="E64" s="155">
        <v>5335.4000000000005</v>
      </c>
    </row>
    <row r="65" spans="2:14" ht="15.75" x14ac:dyDescent="0.25">
      <c r="B65" s="150"/>
      <c r="C65" s="149" t="s">
        <v>243</v>
      </c>
      <c r="D65" s="138" t="s">
        <v>244</v>
      </c>
      <c r="E65" s="151">
        <v>20606</v>
      </c>
      <c r="G65" s="34"/>
    </row>
    <row r="66" spans="2:14" ht="15.75" x14ac:dyDescent="0.25">
      <c r="B66" s="150"/>
      <c r="C66" s="154" t="s">
        <v>245</v>
      </c>
      <c r="D66" s="139" t="s">
        <v>246</v>
      </c>
      <c r="E66" s="155">
        <v>19606</v>
      </c>
    </row>
    <row r="67" spans="2:14" ht="15.75" x14ac:dyDescent="0.25">
      <c r="B67" s="150"/>
      <c r="C67" s="154" t="s">
        <v>247</v>
      </c>
      <c r="D67" s="139" t="s">
        <v>248</v>
      </c>
      <c r="E67" s="155">
        <v>1000</v>
      </c>
    </row>
    <row r="68" spans="2:14" ht="15.75" x14ac:dyDescent="0.25">
      <c r="B68" s="150"/>
      <c r="C68" s="149" t="s">
        <v>249</v>
      </c>
      <c r="D68" s="138" t="s">
        <v>250</v>
      </c>
      <c r="E68" s="151">
        <v>5962.65</v>
      </c>
    </row>
    <row r="69" spans="2:14" ht="15.75" x14ac:dyDescent="0.25">
      <c r="B69" s="150"/>
      <c r="C69" s="154" t="s">
        <v>251</v>
      </c>
      <c r="D69" s="139" t="s">
        <v>255</v>
      </c>
      <c r="E69" s="155">
        <v>178.03</v>
      </c>
    </row>
    <row r="70" spans="2:14" ht="15.75" x14ac:dyDescent="0.25">
      <c r="B70" s="150"/>
      <c r="C70" s="154" t="s">
        <v>252</v>
      </c>
      <c r="D70" s="139" t="s">
        <v>257</v>
      </c>
      <c r="E70" s="155">
        <v>75.34</v>
      </c>
    </row>
    <row r="71" spans="2:14" ht="15.75" x14ac:dyDescent="0.25">
      <c r="B71" s="150"/>
      <c r="C71" s="154" t="s">
        <v>253</v>
      </c>
      <c r="D71" s="139" t="s">
        <v>258</v>
      </c>
      <c r="E71" s="155">
        <v>1652.01</v>
      </c>
    </row>
    <row r="72" spans="2:14" ht="15.75" x14ac:dyDescent="0.25">
      <c r="B72" s="150"/>
      <c r="C72" s="154" t="s">
        <v>254</v>
      </c>
      <c r="D72" s="140" t="s">
        <v>260</v>
      </c>
      <c r="E72" s="155">
        <v>1724.27</v>
      </c>
    </row>
    <row r="73" spans="2:14" ht="16.5" thickBot="1" x14ac:dyDescent="0.3">
      <c r="B73" s="150"/>
      <c r="C73" s="154" t="s">
        <v>256</v>
      </c>
      <c r="D73" s="141" t="s">
        <v>261</v>
      </c>
      <c r="E73" s="155">
        <v>2333</v>
      </c>
    </row>
    <row r="74" spans="2:14" ht="20.25" customHeight="1" thickTop="1" thickBot="1" x14ac:dyDescent="0.25">
      <c r="B74" s="156"/>
      <c r="C74" s="58"/>
      <c r="D74" s="59" t="s">
        <v>141</v>
      </c>
      <c r="E74" s="157">
        <f>SUM(E68,E65,E61,E56,E42,E27,E16,E11)</f>
        <v>299614.73</v>
      </c>
      <c r="F74" s="69"/>
      <c r="G74" s="142"/>
    </row>
    <row r="75" spans="2:14" s="70" customFormat="1" ht="16.5" customHeight="1" thickBot="1" x14ac:dyDescent="0.25">
      <c r="B75" s="160"/>
      <c r="C75" s="63"/>
      <c r="D75" s="64" t="s">
        <v>270</v>
      </c>
      <c r="E75" s="161">
        <f>0.1964678*E74</f>
        <v>58864.646850693993</v>
      </c>
      <c r="F75" s="143"/>
      <c r="G75" s="142"/>
      <c r="H75" s="69"/>
      <c r="I75" s="69"/>
      <c r="J75" s="69"/>
      <c r="K75" s="69"/>
      <c r="L75" s="69"/>
      <c r="M75" s="69"/>
      <c r="N75" s="69"/>
    </row>
    <row r="76" spans="2:14" s="70" customFormat="1" ht="14.25" customHeight="1" x14ac:dyDescent="0.2">
      <c r="B76" s="162"/>
      <c r="D76" s="72" t="s">
        <v>264</v>
      </c>
      <c r="E76" s="163">
        <f>0.06632441*E74</f>
        <v>19871.7701945593</v>
      </c>
      <c r="F76" s="144"/>
      <c r="G76" s="142"/>
      <c r="H76" s="69"/>
      <c r="I76" s="69"/>
      <c r="J76" s="69"/>
      <c r="K76" s="69"/>
      <c r="L76" s="69"/>
      <c r="M76" s="69"/>
      <c r="N76" s="69"/>
    </row>
    <row r="77" spans="2:14" ht="6" customHeight="1" x14ac:dyDescent="0.2">
      <c r="B77" s="162"/>
      <c r="D77" s="75"/>
      <c r="E77" s="164"/>
      <c r="F77" s="69"/>
      <c r="G77" s="142"/>
    </row>
    <row r="78" spans="2:14" ht="17.25" customHeight="1" x14ac:dyDescent="0.2">
      <c r="B78" s="165" t="s">
        <v>11</v>
      </c>
      <c r="C78" s="79"/>
      <c r="D78" s="80" t="s">
        <v>116</v>
      </c>
      <c r="E78" s="166">
        <f>E75+E76+E74</f>
        <v>378351.14704525331</v>
      </c>
      <c r="F78" s="69"/>
      <c r="G78" s="142"/>
    </row>
    <row r="79" spans="2:14" ht="4.5" customHeight="1" x14ac:dyDescent="0.2">
      <c r="B79" s="167"/>
      <c r="C79" s="63"/>
      <c r="D79" s="84"/>
      <c r="E79" s="168"/>
      <c r="F79" s="69"/>
      <c r="G79" s="68"/>
    </row>
    <row r="80" spans="2:14" ht="15.75" customHeight="1" x14ac:dyDescent="0.2">
      <c r="B80" s="169" t="s">
        <v>118</v>
      </c>
      <c r="C80" s="70"/>
      <c r="D80" s="88"/>
      <c r="E80" s="170"/>
      <c r="G80" s="68"/>
    </row>
    <row r="81" spans="2:14" ht="7.5" customHeight="1" x14ac:dyDescent="0.2">
      <c r="B81" s="169"/>
      <c r="C81" s="70"/>
      <c r="D81" s="88"/>
      <c r="E81" s="170"/>
      <c r="G81" s="68"/>
    </row>
    <row r="82" spans="2:14" ht="14.25" customHeight="1" x14ac:dyDescent="0.2">
      <c r="B82" s="171" t="s">
        <v>15</v>
      </c>
      <c r="D82" s="91" t="s">
        <v>119</v>
      </c>
      <c r="E82" s="163">
        <v>16480.8</v>
      </c>
      <c r="G82" s="142"/>
    </row>
    <row r="83" spans="2:14" ht="13.5" customHeight="1" x14ac:dyDescent="0.2">
      <c r="B83" s="165" t="s">
        <v>17</v>
      </c>
      <c r="C83" s="97"/>
      <c r="D83" s="98" t="s">
        <v>123</v>
      </c>
      <c r="E83" s="166">
        <f>SUM(E82:E82)</f>
        <v>16480.8</v>
      </c>
    </row>
    <row r="84" spans="2:14" ht="2.25" customHeight="1" x14ac:dyDescent="0.2">
      <c r="B84" s="167"/>
      <c r="C84" s="100"/>
      <c r="D84" s="145"/>
      <c r="E84" s="172"/>
    </row>
    <row r="85" spans="2:14" s="70" customFormat="1" ht="19.5" customHeight="1" x14ac:dyDescent="0.2">
      <c r="B85" s="171" t="s">
        <v>18</v>
      </c>
      <c r="C85" s="16"/>
      <c r="D85" s="196" t="str">
        <f>"SUB TOTAL COSTO DE OBRA ("&amp;B78&amp;") + SUB TOTAL COSTO SERVICIOS COMPLEMENTARIOS ("&amp;B83&amp;")"</f>
        <v>SUB TOTAL COSTO DE OBRA (A) + SUB TOTAL COSTO SERVICIOS COMPLEMENTARIOS (C)</v>
      </c>
      <c r="E85" s="173">
        <f>E83+E78</f>
        <v>394831.9470452533</v>
      </c>
      <c r="F85" s="69"/>
      <c r="G85" s="69"/>
      <c r="H85" s="69"/>
      <c r="I85" s="69"/>
      <c r="J85" s="69"/>
      <c r="K85" s="69"/>
      <c r="L85" s="69"/>
      <c r="M85" s="69"/>
      <c r="N85" s="69"/>
    </row>
    <row r="86" spans="2:14" ht="9.75" customHeight="1" x14ac:dyDescent="0.2">
      <c r="B86" s="165"/>
      <c r="C86" s="97"/>
      <c r="D86" s="197"/>
      <c r="E86" s="166"/>
    </row>
    <row r="87" spans="2:14" ht="3.75" customHeight="1" x14ac:dyDescent="0.2">
      <c r="B87" s="171"/>
      <c r="D87" s="32"/>
      <c r="E87" s="173"/>
    </row>
    <row r="88" spans="2:14" ht="15.75" customHeight="1" x14ac:dyDescent="0.2">
      <c r="B88" s="169" t="s">
        <v>124</v>
      </c>
      <c r="D88" s="32"/>
      <c r="E88" s="173"/>
    </row>
    <row r="89" spans="2:14" ht="12.75" customHeight="1" x14ac:dyDescent="0.2">
      <c r="B89" s="171" t="s">
        <v>19</v>
      </c>
      <c r="D89" s="91" t="s">
        <v>71</v>
      </c>
      <c r="E89" s="163">
        <v>2350</v>
      </c>
      <c r="I89" s="69"/>
    </row>
    <row r="90" spans="2:14" ht="15" customHeight="1" x14ac:dyDescent="0.2">
      <c r="B90" s="171" t="s">
        <v>20</v>
      </c>
      <c r="D90" s="112" t="s">
        <v>127</v>
      </c>
      <c r="E90" s="173">
        <f>SUM(E89:E89)</f>
        <v>2350</v>
      </c>
      <c r="I90" s="69"/>
    </row>
    <row r="91" spans="2:14" ht="4.5" customHeight="1" x14ac:dyDescent="0.2">
      <c r="B91" s="165"/>
      <c r="C91" s="97"/>
      <c r="D91" s="113"/>
      <c r="E91" s="174"/>
      <c r="I91" s="69"/>
    </row>
    <row r="92" spans="2:14" ht="2.25" customHeight="1" x14ac:dyDescent="0.2">
      <c r="B92" s="175"/>
      <c r="C92" s="100"/>
      <c r="D92" s="100"/>
      <c r="E92" s="176"/>
      <c r="I92" s="69"/>
    </row>
    <row r="93" spans="2:14" ht="18.75" customHeight="1" x14ac:dyDescent="0.2">
      <c r="B93" s="177" t="s">
        <v>128</v>
      </c>
      <c r="D93" s="91" t="str">
        <f>+"SUB TOTAL COSTO DE OBRAS, SERVICIOS COMPLEMENTARIOS Y PAGOS A NOMBRE DE SEDAPAL ("&amp;B85&amp;"+"&amp;B90&amp;")"</f>
        <v>SUB TOTAL COSTO DE OBRAS, SERVICIOS COMPLEMENTARIOS Y PAGOS A NOMBRE DE SEDAPAL (D+F)</v>
      </c>
      <c r="E93" s="163">
        <f>E90+E85</f>
        <v>397181.9470452533</v>
      </c>
      <c r="F93" s="146"/>
      <c r="G93" s="69"/>
      <c r="H93" s="69"/>
      <c r="I93" s="69"/>
    </row>
    <row r="94" spans="2:14" ht="13.5" customHeight="1" x14ac:dyDescent="0.2">
      <c r="B94" s="171"/>
      <c r="C94" s="70" t="s">
        <v>130</v>
      </c>
      <c r="D94" s="91" t="s">
        <v>131</v>
      </c>
      <c r="E94" s="178">
        <f>ROUND(E93*0.18,2)</f>
        <v>71492.75</v>
      </c>
      <c r="F94" s="69"/>
      <c r="G94" s="69"/>
      <c r="H94" s="69"/>
      <c r="I94" s="69"/>
    </row>
    <row r="95" spans="2:14" ht="18" customHeight="1" x14ac:dyDescent="0.2">
      <c r="B95" s="177" t="s">
        <v>132</v>
      </c>
      <c r="D95" s="91"/>
      <c r="E95" s="173">
        <f>E93+E94</f>
        <v>468674.6970452533</v>
      </c>
      <c r="F95" s="69"/>
      <c r="G95" s="69"/>
      <c r="H95" s="69"/>
      <c r="I95" s="69"/>
    </row>
    <row r="96" spans="2:14" ht="15" customHeight="1" x14ac:dyDescent="0.2">
      <c r="B96" s="171"/>
      <c r="D96" s="91" t="str">
        <f>"CONTRIBUCIÓN AL SENCICO (0.2 % de "&amp;B85&amp;")"</f>
        <v>CONTRIBUCIÓN AL SENCICO (0.2 % de D)</v>
      </c>
      <c r="E96" s="178">
        <f>ROUND(E85*0.2/100,2)</f>
        <v>789.66</v>
      </c>
      <c r="F96" s="69"/>
      <c r="G96" s="69"/>
      <c r="H96" s="69"/>
      <c r="I96" s="69"/>
    </row>
    <row r="97" spans="2:14" ht="18" customHeight="1" x14ac:dyDescent="0.2">
      <c r="B97" s="165"/>
      <c r="C97" s="97"/>
      <c r="D97" s="113" t="s">
        <v>133</v>
      </c>
      <c r="E97" s="179">
        <f>ROUND(E95+E96,2)</f>
        <v>469464.36</v>
      </c>
      <c r="F97" s="69"/>
      <c r="G97" s="69"/>
      <c r="H97" s="69"/>
      <c r="I97" s="69"/>
    </row>
    <row r="98" spans="2:14" ht="6.75" customHeight="1" x14ac:dyDescent="0.2">
      <c r="B98" s="180"/>
      <c r="E98" s="129"/>
      <c r="I98" s="69"/>
    </row>
    <row r="99" spans="2:14" s="123" customFormat="1" x14ac:dyDescent="0.2">
      <c r="B99" s="181" t="s">
        <v>134</v>
      </c>
      <c r="E99" s="130"/>
      <c r="G99" s="147"/>
      <c r="H99" s="125"/>
      <c r="I99" s="69"/>
      <c r="J99" s="125"/>
      <c r="K99" s="125"/>
      <c r="L99" s="125"/>
      <c r="M99" s="125"/>
      <c r="N99" s="125"/>
    </row>
    <row r="100" spans="2:14" s="123" customFormat="1" ht="10.5" x14ac:dyDescent="0.15">
      <c r="B100" s="182"/>
      <c r="D100" s="123" t="s">
        <v>25</v>
      </c>
      <c r="E100" s="130"/>
      <c r="F100" s="125"/>
      <c r="G100" s="125"/>
      <c r="H100" s="125"/>
      <c r="I100" s="125"/>
      <c r="J100" s="125"/>
      <c r="K100" s="125"/>
      <c r="L100" s="125"/>
      <c r="M100" s="125"/>
      <c r="N100" s="125"/>
    </row>
    <row r="101" spans="2:14" ht="13.5" thickBot="1" x14ac:dyDescent="0.25">
      <c r="B101" s="183"/>
      <c r="C101" s="119"/>
      <c r="D101" s="119"/>
      <c r="E101" s="131"/>
    </row>
    <row r="102" spans="2:14" s="18" customFormat="1" x14ac:dyDescent="0.2">
      <c r="B102" s="16"/>
      <c r="C102" s="16"/>
      <c r="D102" s="16"/>
      <c r="E102" s="16"/>
    </row>
    <row r="103" spans="2:14" s="18" customFormat="1" x14ac:dyDescent="0.2">
      <c r="B103" s="16"/>
      <c r="C103" s="16"/>
      <c r="D103" s="16"/>
      <c r="E103" s="16"/>
    </row>
    <row r="104" spans="2:14" s="18" customFormat="1" x14ac:dyDescent="0.2">
      <c r="B104" s="16"/>
      <c r="C104" s="16"/>
      <c r="D104" s="16"/>
      <c r="E104" s="127"/>
    </row>
    <row r="105" spans="2:14" s="18" customFormat="1" x14ac:dyDescent="0.2">
      <c r="B105" s="16"/>
      <c r="C105" s="16"/>
      <c r="D105" s="16"/>
      <c r="E105" s="128"/>
    </row>
  </sheetData>
  <mergeCells count="5">
    <mergeCell ref="B1:E1"/>
    <mergeCell ref="B2:E2"/>
    <mergeCell ref="D4:E4"/>
    <mergeCell ref="B8:C8"/>
    <mergeCell ref="D85:D86"/>
  </mergeCells>
  <printOptions horizontalCentered="1"/>
  <pageMargins left="0.39370078740157483" right="0.39370078740157483" top="0.59055118110236227" bottom="0.74803149606299213" header="0" footer="0"/>
  <pageSetup paperSize="9" scale="75" orientation="portrait" r:id="rId1"/>
  <headerFooter alignWithMargins="0"/>
  <rowBreaks count="1" manualBreakCount="1">
    <brk id="53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1 PPTO INVERSION</vt:lpstr>
      <vt:lpstr>Presupuesto</vt:lpstr>
      <vt:lpstr>'1 PPTO INVERSION'!Área_de_impresión</vt:lpstr>
      <vt:lpstr>Presupuesto!Área_de_impresión</vt:lpstr>
      <vt:lpstr>'1 PPTO INVERSION'!Títulos_a_imprimir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Consultor EPY 03</dc:creator>
  <cp:lastModifiedBy>Haydee Orosco Rivera</cp:lastModifiedBy>
  <cp:lastPrinted>2021-01-21T13:05:41Z</cp:lastPrinted>
  <dcterms:created xsi:type="dcterms:W3CDTF">2008-03-04T05:14:03Z</dcterms:created>
  <dcterms:modified xsi:type="dcterms:W3CDTF">2021-06-16T19:14:49Z</dcterms:modified>
</cp:coreProperties>
</file>